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20" activeTab="2"/>
  </bookViews>
  <sheets>
    <sheet name="район" sheetId="1" r:id="rId1"/>
    <sheet name="поселения" sheetId="2" r:id="rId2"/>
    <sheet name="свод" sheetId="3" r:id="rId3"/>
    <sheet name="Депутаты" sheetId="4" r:id="rId4"/>
  </sheets>
  <definedNames>
    <definedName name="_xlnm.Print_Area" localSheetId="1">'поселения'!$A$1:$F$69</definedName>
    <definedName name="_xlnm.Print_Area" localSheetId="0">'район'!$A$2:$F$89</definedName>
    <definedName name="_xlnm.Print_Area" localSheetId="2">'свод'!$A$1:$G$74</definedName>
  </definedNames>
  <calcPr fullCalcOnLoad="1"/>
</workbook>
</file>

<file path=xl/sharedStrings.xml><?xml version="1.0" encoding="utf-8"?>
<sst xmlns="http://schemas.openxmlformats.org/spreadsheetml/2006/main" count="302" uniqueCount="159">
  <si>
    <t xml:space="preserve">ИСПОЛНЕНИЕ  РАЙОННОГО  БЮДЖЕТА  </t>
  </si>
  <si>
    <t xml:space="preserve">        Д О Х О Д Ы                                 НАЛОГОВЫЕ  и НЕНАЛОГОВЫЕ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</si>
  <si>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</si>
  <si>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</si>
  <si>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</si>
  <si>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</si>
  <si>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</si>
  <si>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</si>
  <si>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</si>
  <si>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</si>
  <si>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</si>
  <si>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</si>
  <si>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</si>
  <si>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</si>
  <si>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</si>
  <si>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</si>
  <si>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</si>
  <si>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</si>
  <si>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</si>
  <si>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</si>
  <si>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</si>
  <si>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Средства, получаемые  на компенс. доп. расходов, возникших в результате решений , принятых органаи гос.власти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</si>
  <si>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</si>
  <si>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</si>
  <si>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</si>
  <si>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</si>
  <si>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</si>
  <si>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</si>
  <si>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</si>
  <si>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</si>
  <si>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</si>
  <si>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</si>
  <si>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</si>
  <si>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</si>
  <si>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</si>
  <si>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</si>
  <si>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</si>
  <si>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в т.ч.         а) оплата труда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</si>
  <si>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</si>
  <si>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</si>
  <si>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</si>
  <si>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</si>
  <si>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</si>
  <si>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</si>
  <si>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  -изменение остатков средств бюджета</t>
  </si>
  <si>
    <t xml:space="preserve">  -получение кредитов по кредитым договорам</t>
  </si>
  <si>
    <t xml:space="preserve">   -погашение кредитов по кредитым договорам</t>
  </si>
  <si>
    <t>ИСПОЛНЕНИЕ  БЮДЖЕТА  ПОСЕЛЕНИЯМИ</t>
  </si>
  <si>
    <t>Налоги на имущество физ.лиц</t>
  </si>
  <si>
    <t>Земельный налог</t>
  </si>
  <si>
    <t>Невыясненные</t>
  </si>
  <si>
    <t>Национальная оборона</t>
  </si>
  <si>
    <t>б)  безвозмездные перечисления государственным и  муниципальным организациям</t>
  </si>
  <si>
    <t xml:space="preserve"> б) безвозмездные перечисления государственным и муниципальным организациям</t>
  </si>
  <si>
    <t xml:space="preserve">                  а) оплата труда</t>
  </si>
  <si>
    <t xml:space="preserve">Превышение доходов над </t>
  </si>
  <si>
    <t>расходами (+),  дефицит (-)</t>
  </si>
  <si>
    <t>Получение кредитов по кредитым договорам</t>
  </si>
  <si>
    <t>Погашение кредитов по кредитым договорам</t>
  </si>
  <si>
    <t>тыс. руб.</t>
  </si>
  <si>
    <t>Налог на имущество физ.лиц</t>
  </si>
  <si>
    <t>Невыясненные платежи</t>
  </si>
  <si>
    <t xml:space="preserve"> безвозмездные перечисления государственным и муниципальным организациям</t>
  </si>
  <si>
    <t>тыс. рублей</t>
  </si>
  <si>
    <t>1.</t>
  </si>
  <si>
    <t>ДОХОДЫ</t>
  </si>
  <si>
    <t>1.1.</t>
  </si>
  <si>
    <t>1.1.1.</t>
  </si>
  <si>
    <t>Налог на доходы физических лиц</t>
  </si>
  <si>
    <t>1.1.2.</t>
  </si>
  <si>
    <t>1.1.3.</t>
  </si>
  <si>
    <t>1.1.4.</t>
  </si>
  <si>
    <t>1.1.5.</t>
  </si>
  <si>
    <t>1.1.6.</t>
  </si>
  <si>
    <t>Государственная пошлина, сборы</t>
  </si>
  <si>
    <t>1.1.7.</t>
  </si>
  <si>
    <t>1.1.8.</t>
  </si>
  <si>
    <t>Доходы от использования имущества, находящегося в гос.и муниципальной собственности</t>
  </si>
  <si>
    <t>1.1.9.</t>
  </si>
  <si>
    <t>1.1.10.</t>
  </si>
  <si>
    <t>1.1.11.</t>
  </si>
  <si>
    <t>1.1.12.</t>
  </si>
  <si>
    <t>1.1.13.</t>
  </si>
  <si>
    <t>1.1.14.</t>
  </si>
  <si>
    <t>Невыясненные поступления</t>
  </si>
  <si>
    <t>1.1.15.</t>
  </si>
  <si>
    <t>Суммы по искам о возмещении вреда</t>
  </si>
  <si>
    <t>Доходы бюджетов муниципальных районов от возврата остатков субсидий, субвенций и иных межбюджетных трансфертов</t>
  </si>
  <si>
    <t>Возврат остатков субсидий и субвенций прошлых лет из бюджетов муниципальных районов</t>
  </si>
  <si>
    <t>1.2.</t>
  </si>
  <si>
    <t>Безвозмездные поступления</t>
  </si>
  <si>
    <t>1.2.1.</t>
  </si>
  <si>
    <t>1.2.2.</t>
  </si>
  <si>
    <t xml:space="preserve">   - Субсидии</t>
  </si>
  <si>
    <t>1.2.3.</t>
  </si>
  <si>
    <t>1.2.4.</t>
  </si>
  <si>
    <t xml:space="preserve">   -Иные межбюджетные трансферты</t>
  </si>
  <si>
    <t>1.2.5.</t>
  </si>
  <si>
    <t xml:space="preserve">   - Прочие безвозмезд.поступления от других бюджетов бюджетной системы(область)</t>
  </si>
  <si>
    <t>Прочие безвозмездные поступления</t>
  </si>
  <si>
    <t>2.</t>
  </si>
  <si>
    <t>РАСХОДЫ</t>
  </si>
  <si>
    <t>2.1.</t>
  </si>
  <si>
    <t>Жилищно-коммунальное хозяйство</t>
  </si>
  <si>
    <t>2.5.</t>
  </si>
  <si>
    <t>3.</t>
  </si>
  <si>
    <t>Источники покрытия  дефицита</t>
  </si>
  <si>
    <t xml:space="preserve">   - остатки средств бюджета</t>
  </si>
  <si>
    <t xml:space="preserve">   - получено кредитов по кредитным договорам </t>
  </si>
  <si>
    <t xml:space="preserve">   - погашение кредитов по кредитным договорам </t>
  </si>
  <si>
    <t>3.4</t>
  </si>
  <si>
    <t xml:space="preserve">   - поступления от продажи земельных участков</t>
  </si>
  <si>
    <t>увеличение стоим. основных средств</t>
  </si>
  <si>
    <t>увеличение стоимости основных средств</t>
  </si>
  <si>
    <t>Физическая культура и спорт</t>
  </si>
  <si>
    <t>Обслуживание муниципального долга</t>
  </si>
  <si>
    <t xml:space="preserve">Здравоохранение </t>
  </si>
  <si>
    <t xml:space="preserve">   - Прочие безвозмезд.поступления от других бюджетов бюджетной системы</t>
  </si>
  <si>
    <t>1.2.6.</t>
  </si>
  <si>
    <t>1.2.7.</t>
  </si>
  <si>
    <t>2.2.</t>
  </si>
  <si>
    <t>2.3.</t>
  </si>
  <si>
    <t>2.4.</t>
  </si>
  <si>
    <t>2.6.</t>
  </si>
  <si>
    <t>2.7.</t>
  </si>
  <si>
    <t>2.8.</t>
  </si>
  <si>
    <t>Культура и кинематография</t>
  </si>
  <si>
    <t>1.2.8.</t>
  </si>
  <si>
    <t>2.9.</t>
  </si>
  <si>
    <t>3.1.</t>
  </si>
  <si>
    <t>3.2.</t>
  </si>
  <si>
    <t>3.3.</t>
  </si>
  <si>
    <t xml:space="preserve"> Д О Х О Д Ы  НАЛОГОВЫЕ  и  НЕНАЛОГОВЫЕ</t>
  </si>
  <si>
    <t>Средства массовой информации</t>
  </si>
  <si>
    <t>2.10.</t>
  </si>
  <si>
    <t>2.11.</t>
  </si>
  <si>
    <t>2.12.</t>
  </si>
  <si>
    <t>Задолженность и перерасчеты по отмененным налогам</t>
  </si>
  <si>
    <t>Акцизы</t>
  </si>
  <si>
    <t>Налог, взимаемый  в связи с применением патентной системы налогообложения</t>
  </si>
  <si>
    <t xml:space="preserve"> -источники внутреннего финансирования</t>
  </si>
  <si>
    <t>3.4.</t>
  </si>
  <si>
    <t xml:space="preserve">-источники внутреннего  финансирования </t>
  </si>
  <si>
    <t xml:space="preserve">Налоговые и неналоговые </t>
  </si>
  <si>
    <t>Доходы от использования имущества, нахожящиеся в гос. и муниципальной собственности</t>
  </si>
  <si>
    <t>%  вып. к 2014 г</t>
  </si>
  <si>
    <t>План на 2015г.</t>
  </si>
  <si>
    <t>% вып. к плану      2015 г</t>
  </si>
  <si>
    <t>План на 2015 г.</t>
  </si>
  <si>
    <t>% вып-я к плану             2015 г.</t>
  </si>
  <si>
    <t>Начальник  финансового управления</t>
  </si>
  <si>
    <t>Л.В. Панова</t>
  </si>
  <si>
    <t>Превышение доходов над расходами (+),  дефицит (-)</t>
  </si>
  <si>
    <t xml:space="preserve">на  1июня 2015 года </t>
  </si>
  <si>
    <t>Исполнено на 1.06. 2014 г.</t>
  </si>
  <si>
    <t>Исполнено на 1.06. 2015 г.</t>
  </si>
  <si>
    <t>Исполнено на        1 июня 2015 г.</t>
  </si>
  <si>
    <t xml:space="preserve">Оперативная информация о ходе исполнения бюджета муниципального образования "Приморский муниципальный район"   по состоянию на 1 июня 2015 года                                                                                                                                     </t>
  </si>
  <si>
    <t xml:space="preserve">       ИСПОЛНЕНИЕ  КОНСОЛИДИРОВАННОГО БЮДЖЕТА  МО  "ПРИМОРСКИЙ  МУНИЦИПАЛЬНЫЙ  РАЙОН"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</si>
</sst>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_р_._-;_-@_-"/>
    <numFmt numFmtId="165" formatCode="#,##0.0"/>
    <numFmt numFmtId="166" formatCode="0.0%"/>
  </numFmts>
  <fonts count="60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 CYR"/>
      <family val="1"/>
    </font>
    <font>
      <b/>
      <i/>
      <sz val="13"/>
      <name val="Arial Cyr"/>
      <family val="2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2"/>
      <name val="Times New Roman CYR"/>
      <family val="1"/>
    </font>
    <font>
      <b/>
      <i/>
      <sz val="11"/>
      <name val="Times New Roman CE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3" fontId="9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wrapText="1"/>
    </xf>
    <xf numFmtId="3" fontId="20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34" borderId="0" xfId="0" applyFill="1" applyAlignment="1">
      <alignment/>
    </xf>
    <xf numFmtId="3" fontId="17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9" fontId="19" fillId="0" borderId="11" xfId="0" applyNumberFormat="1" applyFont="1" applyBorder="1" applyAlignment="1">
      <alignment/>
    </xf>
    <xf numFmtId="49" fontId="19" fillId="0" borderId="12" xfId="0" applyNumberFormat="1" applyFont="1" applyBorder="1" applyAlignment="1">
      <alignment wrapText="1"/>
    </xf>
    <xf numFmtId="3" fontId="20" fillId="0" borderId="1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Border="1" applyAlignment="1">
      <alignment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/>
    </xf>
    <xf numFmtId="0" fontId="4" fillId="34" borderId="0" xfId="0" applyNumberFormat="1" applyFont="1" applyFill="1" applyBorder="1" applyAlignment="1" applyProtection="1">
      <alignment/>
      <protection locked="0"/>
    </xf>
    <xf numFmtId="0" fontId="3" fillId="34" borderId="15" xfId="0" applyNumberFormat="1" applyFont="1" applyFill="1" applyBorder="1" applyAlignment="1" applyProtection="1">
      <alignment/>
      <protection/>
    </xf>
    <xf numFmtId="1" fontId="4" fillId="34" borderId="15" xfId="0" applyNumberFormat="1" applyFont="1" applyFill="1" applyBorder="1" applyAlignment="1" applyProtection="1">
      <alignment/>
      <protection locked="0"/>
    </xf>
    <xf numFmtId="0" fontId="2" fillId="34" borderId="15" xfId="0" applyNumberFormat="1" applyFont="1" applyFill="1" applyBorder="1" applyAlignment="1" applyProtection="1">
      <alignment horizontal="right"/>
      <protection locked="0"/>
    </xf>
    <xf numFmtId="0" fontId="15" fillId="34" borderId="16" xfId="0" applyNumberFormat="1" applyFont="1" applyFill="1" applyBorder="1" applyAlignment="1" applyProtection="1">
      <alignment/>
      <protection locked="0"/>
    </xf>
    <xf numFmtId="0" fontId="4" fillId="34" borderId="17" xfId="0" applyNumberFormat="1" applyFont="1" applyFill="1" applyBorder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/>
      <protection/>
    </xf>
    <xf numFmtId="0" fontId="4" fillId="34" borderId="19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" fillId="34" borderId="15" xfId="0" applyNumberFormat="1" applyFont="1" applyFill="1" applyBorder="1" applyAlignment="1" applyProtection="1">
      <alignment/>
      <protection locked="0"/>
    </xf>
    <xf numFmtId="0" fontId="4" fillId="34" borderId="2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1" fontId="8" fillId="0" borderId="22" xfId="0" applyNumberFormat="1" applyFont="1" applyFill="1" applyBorder="1" applyAlignment="1" applyProtection="1">
      <alignment/>
      <protection/>
    </xf>
    <xf numFmtId="1" fontId="8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2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" fillId="35" borderId="10" xfId="0" applyNumberFormat="1" applyFont="1" applyFill="1" applyBorder="1" applyAlignment="1" applyProtection="1">
      <alignment wrapText="1"/>
      <protection/>
    </xf>
    <xf numFmtId="0" fontId="2" fillId="35" borderId="10" xfId="0" applyNumberFormat="1" applyFont="1" applyFill="1" applyBorder="1" applyAlignment="1" applyProtection="1">
      <alignment wrapText="1"/>
      <protection/>
    </xf>
    <xf numFmtId="0" fontId="11" fillId="35" borderId="10" xfId="0" applyNumberFormat="1" applyFont="1" applyFill="1" applyBorder="1" applyAlignment="1" applyProtection="1">
      <alignment wrapText="1"/>
      <protection/>
    </xf>
    <xf numFmtId="0" fontId="7" fillId="35" borderId="10" xfId="0" applyNumberFormat="1" applyFont="1" applyFill="1" applyBorder="1" applyAlignment="1" applyProtection="1">
      <alignment wrapText="1"/>
      <protection/>
    </xf>
    <xf numFmtId="0" fontId="11" fillId="35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0" fontId="6" fillId="34" borderId="25" xfId="0" applyNumberFormat="1" applyFont="1" applyFill="1" applyBorder="1" applyAlignment="1" applyProtection="1">
      <alignment horizontal="center" vertical="top"/>
      <protection locked="0"/>
    </xf>
    <xf numFmtId="0" fontId="6" fillId="34" borderId="26" xfId="0" applyNumberFormat="1" applyFont="1" applyFill="1" applyBorder="1" applyAlignment="1" applyProtection="1">
      <alignment horizontal="center" vertical="top" wrapText="1"/>
      <protection/>
    </xf>
    <xf numFmtId="0" fontId="6" fillId="34" borderId="16" xfId="0" applyNumberFormat="1" applyFont="1" applyFill="1" applyBorder="1" applyAlignment="1" applyProtection="1">
      <alignment horizontal="center" vertical="top" wrapText="1"/>
      <protection/>
    </xf>
    <xf numFmtId="0" fontId="6" fillId="34" borderId="25" xfId="0" applyNumberFormat="1" applyFont="1" applyFill="1" applyBorder="1" applyAlignment="1" applyProtection="1">
      <alignment horizontal="center" vertical="top" wrapText="1"/>
      <protection/>
    </xf>
    <xf numFmtId="0" fontId="6" fillId="34" borderId="27" xfId="0" applyNumberFormat="1" applyFont="1" applyFill="1" applyBorder="1" applyAlignment="1" applyProtection="1">
      <alignment horizontal="center" vertical="top" wrapText="1"/>
      <protection/>
    </xf>
    <xf numFmtId="1" fontId="2" fillId="35" borderId="10" xfId="0" applyNumberFormat="1" applyFont="1" applyFill="1" applyBorder="1" applyAlignment="1" applyProtection="1">
      <alignment/>
      <protection/>
    </xf>
    <xf numFmtId="1" fontId="2" fillId="35" borderId="10" xfId="0" applyNumberFormat="1" applyFont="1" applyFill="1" applyBorder="1" applyAlignment="1">
      <alignment/>
    </xf>
    <xf numFmtId="1" fontId="11" fillId="35" borderId="10" xfId="0" applyNumberFormat="1" applyFont="1" applyFill="1" applyBorder="1" applyAlignment="1">
      <alignment/>
    </xf>
    <xf numFmtId="1" fontId="11" fillId="35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wrapText="1"/>
      <protection locked="0"/>
    </xf>
    <xf numFmtId="3" fontId="9" fillId="0" borderId="1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 applyProtection="1">
      <alignment/>
      <protection/>
    </xf>
    <xf numFmtId="1" fontId="8" fillId="34" borderId="10" xfId="0" applyNumberFormat="1" applyFont="1" applyFill="1" applyBorder="1" applyAlignment="1" applyProtection="1">
      <alignment/>
      <protection/>
    </xf>
    <xf numFmtId="1" fontId="8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 applyProtection="1">
      <alignment/>
      <protection/>
    </xf>
    <xf numFmtId="1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1" fontId="2" fillId="34" borderId="10" xfId="0" applyNumberFormat="1" applyFont="1" applyFill="1" applyBorder="1" applyAlignment="1" applyProtection="1">
      <alignment/>
      <protection/>
    </xf>
    <xf numFmtId="3" fontId="11" fillId="34" borderId="10" xfId="0" applyNumberFormat="1" applyFont="1" applyFill="1" applyBorder="1" applyAlignment="1" applyProtection="1">
      <alignment/>
      <protection/>
    </xf>
    <xf numFmtId="1" fontId="11" fillId="34" borderId="10" xfId="0" applyNumberFormat="1" applyFont="1" applyFill="1" applyBorder="1" applyAlignment="1" applyProtection="1">
      <alignment/>
      <protection/>
    </xf>
    <xf numFmtId="1" fontId="11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/>
      <protection/>
    </xf>
    <xf numFmtId="3" fontId="9" fillId="34" borderId="1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8" fillId="0" borderId="22" xfId="0" applyNumberFormat="1" applyFont="1" applyFill="1" applyBorder="1" applyAlignment="1" applyProtection="1">
      <alignment/>
      <protection/>
    </xf>
    <xf numFmtId="3" fontId="8" fillId="0" borderId="22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1" fontId="2" fillId="37" borderId="10" xfId="0" applyNumberFormat="1" applyFont="1" applyFill="1" applyBorder="1" applyAlignment="1" applyProtection="1">
      <alignment/>
      <protection/>
    </xf>
    <xf numFmtId="1" fontId="2" fillId="37" borderId="10" xfId="0" applyNumberFormat="1" applyFont="1" applyFill="1" applyBorder="1" applyAlignment="1">
      <alignment/>
    </xf>
    <xf numFmtId="1" fontId="2" fillId="37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3" fontId="11" fillId="0" borderId="10" xfId="0" applyNumberFormat="1" applyFont="1" applyFill="1" applyBorder="1" applyAlignment="1" applyProtection="1">
      <alignment horizontal="right"/>
      <protection/>
    </xf>
    <xf numFmtId="3" fontId="1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 locked="0"/>
    </xf>
    <xf numFmtId="1" fontId="2" fillId="37" borderId="10" xfId="0" applyNumberFormat="1" applyFont="1" applyFill="1" applyBorder="1" applyAlignment="1" applyProtection="1">
      <alignment horizontal="right"/>
      <protection/>
    </xf>
    <xf numFmtId="1" fontId="2" fillId="37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 horizontal="right" wrapText="1"/>
      <protection locked="0"/>
    </xf>
    <xf numFmtId="3" fontId="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wrapText="1"/>
      <protection/>
    </xf>
    <xf numFmtId="3" fontId="12" fillId="0" borderId="10" xfId="0" applyNumberFormat="1" applyFont="1" applyFill="1" applyBorder="1" applyAlignment="1" applyProtection="1">
      <alignment wrapText="1"/>
      <protection/>
    </xf>
    <xf numFmtId="3" fontId="25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1" fillId="34" borderId="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zoomScalePageLayoutView="0" workbookViewId="0" topLeftCell="A1">
      <pane xSplit="1" ySplit="6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71" sqref="A71"/>
    </sheetView>
  </sheetViews>
  <sheetFormatPr defaultColWidth="9.125" defaultRowHeight="12.75"/>
  <cols>
    <col min="1" max="1" width="43.375" style="1" customWidth="1"/>
    <col min="2" max="2" width="13.375" style="1" customWidth="1"/>
    <col min="3" max="3" width="12.375" style="1" customWidth="1"/>
    <col min="4" max="4" width="11.00390625" style="1" customWidth="1"/>
    <col min="5" max="5" width="10.50390625" style="1" customWidth="1"/>
    <col min="6" max="6" width="8.625" style="1" customWidth="1"/>
    <col min="7" max="7" width="3.00390625" style="1" customWidth="1"/>
    <col min="8" max="8" width="9.125" style="1" customWidth="1"/>
    <col min="9" max="9" width="14.625" style="1" customWidth="1"/>
    <col min="10" max="16384" width="9.125" style="1" customWidth="1"/>
  </cols>
  <sheetData>
    <row r="1" ht="6" customHeight="1"/>
    <row r="2" spans="1:6" ht="15.75">
      <c r="A2" s="241" t="s">
        <v>0</v>
      </c>
      <c r="B2" s="241"/>
      <c r="C2" s="241"/>
      <c r="D2" s="241"/>
      <c r="E2" s="241"/>
      <c r="F2" s="241"/>
    </row>
    <row r="3" spans="1:6" ht="15.75">
      <c r="A3" s="242" t="s">
        <v>153</v>
      </c>
      <c r="B3" s="242"/>
      <c r="C3" s="242"/>
      <c r="D3" s="242"/>
      <c r="E3" s="242"/>
      <c r="F3" s="242"/>
    </row>
    <row r="4" spans="1:7" ht="15">
      <c r="A4" s="7"/>
      <c r="B4" s="7"/>
      <c r="C4" s="2"/>
      <c r="D4" s="2"/>
      <c r="F4" s="13"/>
      <c r="G4" s="13"/>
    </row>
    <row r="5" spans="1:7" ht="38.25" customHeight="1">
      <c r="A5" s="53"/>
      <c r="B5" s="54" t="s">
        <v>146</v>
      </c>
      <c r="C5" s="54" t="s">
        <v>154</v>
      </c>
      <c r="D5" s="54" t="s">
        <v>155</v>
      </c>
      <c r="E5" s="55" t="s">
        <v>145</v>
      </c>
      <c r="F5" s="55" t="s">
        <v>147</v>
      </c>
      <c r="G5" s="74"/>
    </row>
    <row r="6" spans="1:7" ht="1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74"/>
    </row>
    <row r="7" spans="1:9" ht="36.75" customHeight="1">
      <c r="A7" s="95" t="s">
        <v>1</v>
      </c>
      <c r="B7" s="205">
        <f>SUM(B8:B21)</f>
        <v>221889.4</v>
      </c>
      <c r="C7" s="205">
        <f>SUM(C8:C21)</f>
        <v>65147</v>
      </c>
      <c r="D7" s="205">
        <f>SUM(D8:D21)</f>
        <v>89556</v>
      </c>
      <c r="E7" s="58">
        <f>D7/C7*100</f>
        <v>137.467573334152</v>
      </c>
      <c r="F7" s="208">
        <f aca="true" t="shared" si="0" ref="F7:F19">D7/B7*100</f>
        <v>40.36064814272336</v>
      </c>
      <c r="G7" s="75"/>
      <c r="H7" s="6"/>
      <c r="I7" s="6"/>
    </row>
    <row r="8" spans="1:8" ht="20.25" customHeight="1">
      <c r="A8" s="27" t="s">
        <v>2</v>
      </c>
      <c r="B8" s="28">
        <v>135415</v>
      </c>
      <c r="C8" s="59">
        <v>44700</v>
      </c>
      <c r="D8" s="59">
        <v>48806</v>
      </c>
      <c r="E8" s="29">
        <f aca="true" t="shared" si="1" ref="E8:E13">D8/C8*100</f>
        <v>109.18568232662192</v>
      </c>
      <c r="F8" s="105">
        <f t="shared" si="0"/>
        <v>36.04179743750692</v>
      </c>
      <c r="G8" s="75"/>
      <c r="H8" s="6"/>
    </row>
    <row r="9" spans="1:8" ht="15.75">
      <c r="A9" s="27" t="s">
        <v>138</v>
      </c>
      <c r="B9" s="28">
        <v>5851</v>
      </c>
      <c r="C9" s="59">
        <v>3373</v>
      </c>
      <c r="D9" s="59">
        <v>3292</v>
      </c>
      <c r="E9" s="29">
        <f t="shared" si="1"/>
        <v>97.5985769344797</v>
      </c>
      <c r="F9" s="105">
        <f t="shared" si="0"/>
        <v>56.26388651512562</v>
      </c>
      <c r="G9" s="75"/>
      <c r="H9" s="6"/>
    </row>
    <row r="10" spans="1:8" ht="30" customHeight="1">
      <c r="A10" s="30" t="s">
        <v>139</v>
      </c>
      <c r="B10" s="61">
        <v>736</v>
      </c>
      <c r="C10" s="209">
        <v>311</v>
      </c>
      <c r="D10" s="209">
        <v>247</v>
      </c>
      <c r="E10" s="29">
        <f t="shared" si="1"/>
        <v>79.42122186495176</v>
      </c>
      <c r="F10" s="105">
        <f t="shared" si="0"/>
        <v>33.559782608695656</v>
      </c>
      <c r="G10" s="75"/>
      <c r="H10" s="6"/>
    </row>
    <row r="11" spans="1:8" ht="15.75">
      <c r="A11" s="30" t="s">
        <v>3</v>
      </c>
      <c r="B11" s="28">
        <v>6663</v>
      </c>
      <c r="C11" s="28">
        <v>2447</v>
      </c>
      <c r="D11" s="28">
        <v>2817</v>
      </c>
      <c r="E11" s="29">
        <f t="shared" si="1"/>
        <v>115.12055578259093</v>
      </c>
      <c r="F11" s="105">
        <f t="shared" si="0"/>
        <v>42.278253039171545</v>
      </c>
      <c r="G11" s="75"/>
      <c r="H11" s="6"/>
    </row>
    <row r="12" spans="1:8" ht="15.75">
      <c r="A12" s="30" t="s">
        <v>4</v>
      </c>
      <c r="B12" s="28">
        <v>953</v>
      </c>
      <c r="C12" s="28">
        <v>563</v>
      </c>
      <c r="D12" s="28">
        <v>4086</v>
      </c>
      <c r="E12" s="29">
        <f t="shared" si="1"/>
        <v>725.7548845470692</v>
      </c>
      <c r="F12" s="105">
        <f t="shared" si="0"/>
        <v>428.7513116474292</v>
      </c>
      <c r="G12" s="75"/>
      <c r="H12" s="6"/>
    </row>
    <row r="13" spans="1:8" ht="15.75">
      <c r="A13" s="27" t="s">
        <v>5</v>
      </c>
      <c r="B13" s="28">
        <v>545</v>
      </c>
      <c r="C13" s="28">
        <v>135</v>
      </c>
      <c r="D13" s="28">
        <v>235</v>
      </c>
      <c r="E13" s="29">
        <f t="shared" si="1"/>
        <v>174.07407407407408</v>
      </c>
      <c r="F13" s="105">
        <f t="shared" si="0"/>
        <v>43.11926605504588</v>
      </c>
      <c r="G13" s="75"/>
      <c r="H13" s="6"/>
    </row>
    <row r="14" spans="1:8" ht="32.25">
      <c r="A14" s="30" t="s">
        <v>137</v>
      </c>
      <c r="B14" s="61">
        <v>0</v>
      </c>
      <c r="C14" s="206">
        <v>0</v>
      </c>
      <c r="D14" s="206">
        <v>0</v>
      </c>
      <c r="E14" s="29"/>
      <c r="F14" s="105"/>
      <c r="G14" s="75"/>
      <c r="H14" s="6"/>
    </row>
    <row r="15" spans="1:8" ht="45" customHeight="1">
      <c r="A15" s="31" t="s">
        <v>7</v>
      </c>
      <c r="B15" s="61">
        <v>37046</v>
      </c>
      <c r="C15" s="28">
        <v>5544</v>
      </c>
      <c r="D15" s="28">
        <v>6681</v>
      </c>
      <c r="E15" s="29">
        <f aca="true" t="shared" si="2" ref="E15:E21">D15/C15*100</f>
        <v>120.508658008658</v>
      </c>
      <c r="F15" s="105">
        <f t="shared" si="0"/>
        <v>18.034335690762834</v>
      </c>
      <c r="G15" s="5"/>
      <c r="H15" s="6"/>
    </row>
    <row r="16" spans="1:8" ht="30" customHeight="1">
      <c r="A16" s="31" t="s">
        <v>8</v>
      </c>
      <c r="B16" s="61">
        <v>10000</v>
      </c>
      <c r="C16" s="210">
        <v>4962</v>
      </c>
      <c r="D16" s="210">
        <v>4584</v>
      </c>
      <c r="E16" s="29">
        <f t="shared" si="2"/>
        <v>92.38210399032648</v>
      </c>
      <c r="F16" s="105">
        <f t="shared" si="0"/>
        <v>45.839999999999996</v>
      </c>
      <c r="G16" s="5"/>
      <c r="H16" s="6"/>
    </row>
    <row r="17" spans="1:8" ht="29.25" customHeight="1">
      <c r="A17" s="31" t="s">
        <v>9</v>
      </c>
      <c r="B17" s="61">
        <v>22973.4</v>
      </c>
      <c r="C17" s="60">
        <v>2276</v>
      </c>
      <c r="D17" s="60">
        <v>17694</v>
      </c>
      <c r="E17" s="29">
        <f t="shared" si="2"/>
        <v>777.4165202108964</v>
      </c>
      <c r="F17" s="105">
        <f t="shared" si="0"/>
        <v>77.0195095197054</v>
      </c>
      <c r="G17" s="5"/>
      <c r="H17" s="6"/>
    </row>
    <row r="18" spans="1:8" ht="32.25">
      <c r="A18" s="31" t="s">
        <v>10</v>
      </c>
      <c r="B18" s="61">
        <v>0</v>
      </c>
      <c r="C18" s="60">
        <v>135</v>
      </c>
      <c r="D18" s="60">
        <v>0</v>
      </c>
      <c r="E18" s="29">
        <f t="shared" si="2"/>
        <v>0</v>
      </c>
      <c r="F18" s="105"/>
      <c r="G18" s="5"/>
      <c r="H18" s="6"/>
    </row>
    <row r="19" spans="1:8" ht="17.25" customHeight="1">
      <c r="A19" s="30" t="s">
        <v>11</v>
      </c>
      <c r="B19" s="211">
        <v>1707</v>
      </c>
      <c r="C19" s="28">
        <v>686</v>
      </c>
      <c r="D19" s="28">
        <v>1114</v>
      </c>
      <c r="E19" s="29">
        <f t="shared" si="2"/>
        <v>162.39067055393585</v>
      </c>
      <c r="F19" s="105">
        <f t="shared" si="0"/>
        <v>65.26069127123608</v>
      </c>
      <c r="G19" s="5"/>
      <c r="H19" s="6"/>
    </row>
    <row r="20" spans="1:8" ht="15.75">
      <c r="A20" s="27" t="s">
        <v>12</v>
      </c>
      <c r="B20" s="211">
        <v>0</v>
      </c>
      <c r="C20" s="207">
        <v>0</v>
      </c>
      <c r="D20" s="207">
        <v>0</v>
      </c>
      <c r="E20" s="29"/>
      <c r="F20" s="105"/>
      <c r="G20" s="5"/>
      <c r="H20" s="6"/>
    </row>
    <row r="21" spans="1:8" ht="18" customHeight="1">
      <c r="A21" s="27" t="s">
        <v>84</v>
      </c>
      <c r="B21" s="211">
        <v>0</v>
      </c>
      <c r="C21" s="207">
        <v>15</v>
      </c>
      <c r="D21" s="207">
        <v>0</v>
      </c>
      <c r="E21" s="29">
        <f t="shared" si="2"/>
        <v>0</v>
      </c>
      <c r="F21" s="105"/>
      <c r="G21" s="5"/>
      <c r="H21" s="6"/>
    </row>
    <row r="22" spans="1:7" ht="17.25" customHeight="1">
      <c r="A22" s="143" t="s">
        <v>15</v>
      </c>
      <c r="B22" s="166">
        <f>SUM(B23:B32)</f>
        <v>614706</v>
      </c>
      <c r="C22" s="166">
        <f>SUM(C23:C32)</f>
        <v>294249</v>
      </c>
      <c r="D22" s="166">
        <f>SUM(D23:D32)</f>
        <v>222846.66</v>
      </c>
      <c r="E22" s="212">
        <f>D22/C22*100</f>
        <v>75.73404157703169</v>
      </c>
      <c r="F22" s="213">
        <f>D22/B22*100</f>
        <v>36.252559760275645</v>
      </c>
      <c r="G22" s="75"/>
    </row>
    <row r="23" spans="1:9" ht="15.75" customHeight="1">
      <c r="A23" s="98" t="s">
        <v>16</v>
      </c>
      <c r="B23" s="209">
        <v>342176</v>
      </c>
      <c r="C23" s="209">
        <v>160343</v>
      </c>
      <c r="D23" s="209">
        <v>122736</v>
      </c>
      <c r="E23" s="29">
        <f>D23/C23*100</f>
        <v>76.54590471676343</v>
      </c>
      <c r="F23" s="171">
        <f>D23/B23*100</f>
        <v>35.86926026372393</v>
      </c>
      <c r="G23" s="75"/>
      <c r="H23" s="13"/>
      <c r="I23" s="62"/>
    </row>
    <row r="24" spans="1:9" ht="17.25" customHeight="1">
      <c r="A24" s="97" t="s">
        <v>17</v>
      </c>
      <c r="B24" s="60">
        <v>244201</v>
      </c>
      <c r="C24" s="28">
        <v>127998</v>
      </c>
      <c r="D24" s="28">
        <v>86687</v>
      </c>
      <c r="E24" s="29">
        <f>D24/C24*100</f>
        <v>67.72527695745246</v>
      </c>
      <c r="F24" s="171">
        <f>D24/B24*100</f>
        <v>35.49821663301952</v>
      </c>
      <c r="G24" s="75"/>
      <c r="H24" s="13"/>
      <c r="I24" s="63"/>
    </row>
    <row r="25" spans="1:9" ht="15.75">
      <c r="A25" s="96" t="s">
        <v>18</v>
      </c>
      <c r="B25" s="206">
        <v>7874</v>
      </c>
      <c r="C25" s="28">
        <v>1670</v>
      </c>
      <c r="D25" s="28">
        <v>3282</v>
      </c>
      <c r="E25" s="29">
        <f>D25/C25*100</f>
        <v>196.52694610778443</v>
      </c>
      <c r="F25" s="171">
        <f>D25/B25*100</f>
        <v>41.68148336296672</v>
      </c>
      <c r="G25" s="75"/>
      <c r="H25" s="13"/>
      <c r="I25" s="63"/>
    </row>
    <row r="26" spans="1:9" ht="33.75" customHeight="1">
      <c r="A26" s="99" t="s">
        <v>19</v>
      </c>
      <c r="B26" s="206">
        <v>16204</v>
      </c>
      <c r="C26" s="28">
        <v>5220</v>
      </c>
      <c r="D26" s="28">
        <v>6481</v>
      </c>
      <c r="E26" s="29">
        <f>D26/C26*100</f>
        <v>124.15708812260537</v>
      </c>
      <c r="F26" s="171">
        <f>D26/B26*100</f>
        <v>39.99629721056529</v>
      </c>
      <c r="G26" s="75"/>
      <c r="H26" s="13"/>
      <c r="I26" s="64"/>
    </row>
    <row r="27" spans="1:7" ht="33.75" customHeight="1" hidden="1">
      <c r="A27" s="100" t="s">
        <v>20</v>
      </c>
      <c r="B27" s="209"/>
      <c r="C27" s="28"/>
      <c r="D27" s="28"/>
      <c r="E27" s="222"/>
      <c r="F27" s="223"/>
      <c r="G27" s="75"/>
    </row>
    <row r="28" spans="1:7" ht="50.25" customHeight="1" hidden="1">
      <c r="A28" s="113" t="s">
        <v>21</v>
      </c>
      <c r="B28" s="235"/>
      <c r="C28" s="162"/>
      <c r="D28" s="162"/>
      <c r="E28" s="224"/>
      <c r="F28" s="223"/>
      <c r="G28" s="75"/>
    </row>
    <row r="29" spans="1:7" ht="27.75" customHeight="1" hidden="1">
      <c r="A29" s="229"/>
      <c r="B29" s="236"/>
      <c r="C29" s="61"/>
      <c r="D29" s="61"/>
      <c r="E29" s="230"/>
      <c r="F29" s="231"/>
      <c r="G29" s="76"/>
    </row>
    <row r="30" spans="1:7" ht="35.25" customHeight="1">
      <c r="A30" s="101" t="s">
        <v>22</v>
      </c>
      <c r="B30" s="170">
        <v>3200</v>
      </c>
      <c r="C30" s="60">
        <v>1230</v>
      </c>
      <c r="D30" s="60">
        <v>2610</v>
      </c>
      <c r="E30" s="171">
        <f>D30/C30*100</f>
        <v>212.19512195121953</v>
      </c>
      <c r="F30" s="171">
        <f>D30/B30*100</f>
        <v>81.5625</v>
      </c>
      <c r="G30" s="75"/>
    </row>
    <row r="31" spans="1:7" ht="51" customHeight="1">
      <c r="A31" s="30" t="s">
        <v>13</v>
      </c>
      <c r="B31" s="59">
        <v>4582</v>
      </c>
      <c r="C31" s="28">
        <v>162</v>
      </c>
      <c r="D31" s="28">
        <v>4582</v>
      </c>
      <c r="E31" s="171">
        <f>D31/C31*100</f>
        <v>2828.395061728395</v>
      </c>
      <c r="F31" s="171">
        <f>D31/B31*100</f>
        <v>100</v>
      </c>
      <c r="G31" s="75"/>
    </row>
    <row r="32" spans="1:7" ht="32.25">
      <c r="A32" s="30" t="s">
        <v>14</v>
      </c>
      <c r="B32" s="59">
        <v>-3531</v>
      </c>
      <c r="C32" s="28">
        <v>-2374</v>
      </c>
      <c r="D32" s="28">
        <v>-3531.34</v>
      </c>
      <c r="E32" s="171">
        <f>D32/C32*100</f>
        <v>148.75063184498737</v>
      </c>
      <c r="F32" s="171">
        <f>D32/B32*100</f>
        <v>100.00962900028321</v>
      </c>
      <c r="G32" s="75"/>
    </row>
    <row r="33" spans="1:7" ht="15.75">
      <c r="A33" s="143" t="s">
        <v>23</v>
      </c>
      <c r="B33" s="214">
        <f>B7+B22</f>
        <v>836595.4</v>
      </c>
      <c r="C33" s="214">
        <f>C7+C22</f>
        <v>359396</v>
      </c>
      <c r="D33" s="214">
        <f>D7+D22</f>
        <v>312402.66000000003</v>
      </c>
      <c r="E33" s="213">
        <f>D33/C33*100</f>
        <v>86.92435642021616</v>
      </c>
      <c r="F33" s="213">
        <f>D33/B33*100</f>
        <v>37.34214412367078</v>
      </c>
      <c r="G33" s="75"/>
    </row>
    <row r="34" spans="1:7" ht="13.5" customHeight="1">
      <c r="A34" s="27"/>
      <c r="B34" s="175"/>
      <c r="D34" s="175"/>
      <c r="E34" s="112"/>
      <c r="F34" s="171"/>
      <c r="G34" s="75"/>
    </row>
    <row r="35" spans="1:7" ht="15.75" hidden="1">
      <c r="A35" s="27"/>
      <c r="B35" s="175"/>
      <c r="C35" s="215"/>
      <c r="D35" s="175"/>
      <c r="E35" s="112"/>
      <c r="F35" s="171"/>
      <c r="G35" s="75"/>
    </row>
    <row r="36" spans="1:7" ht="15.75">
      <c r="A36" s="27" t="s">
        <v>24</v>
      </c>
      <c r="B36" s="27"/>
      <c r="C36" s="216"/>
      <c r="D36" s="176"/>
      <c r="E36" s="28"/>
      <c r="F36" s="170"/>
      <c r="G36" s="5"/>
    </row>
    <row r="37" spans="1:7" ht="15.75">
      <c r="A37" s="27" t="s">
        <v>25</v>
      </c>
      <c r="B37" s="28">
        <v>84085</v>
      </c>
      <c r="C37" s="28">
        <v>26446</v>
      </c>
      <c r="D37" s="28">
        <v>26906</v>
      </c>
      <c r="E37" s="28">
        <f>D37/C37*100</f>
        <v>101.73939348105574</v>
      </c>
      <c r="F37" s="170">
        <f aca="true" t="shared" si="3" ref="F37:F48">D37/B37*100</f>
        <v>31.998572872688353</v>
      </c>
      <c r="G37" s="5"/>
    </row>
    <row r="38" spans="1:7" ht="15">
      <c r="A38" s="114" t="s">
        <v>26</v>
      </c>
      <c r="B38" s="162">
        <v>35105</v>
      </c>
      <c r="C38" s="162">
        <v>14963</v>
      </c>
      <c r="D38" s="162">
        <v>14710</v>
      </c>
      <c r="E38" s="162">
        <f aca="true" t="shared" si="4" ref="E38:E70">D38/C38*100</f>
        <v>98.30916260108266</v>
      </c>
      <c r="F38" s="169">
        <f t="shared" si="3"/>
        <v>41.90286284005128</v>
      </c>
      <c r="G38" s="77"/>
    </row>
    <row r="39" spans="1:7" ht="15">
      <c r="A39" s="114" t="s">
        <v>27</v>
      </c>
      <c r="B39" s="162">
        <v>886</v>
      </c>
      <c r="C39" s="162">
        <v>89</v>
      </c>
      <c r="D39" s="162">
        <v>222</v>
      </c>
      <c r="E39" s="162">
        <f t="shared" si="4"/>
        <v>249.438202247191</v>
      </c>
      <c r="F39" s="169">
        <f t="shared" si="3"/>
        <v>25.056433408577877</v>
      </c>
      <c r="G39" s="77"/>
    </row>
    <row r="40" spans="1:7" ht="15.75">
      <c r="A40" s="27" t="s">
        <v>51</v>
      </c>
      <c r="B40" s="28">
        <v>2599</v>
      </c>
      <c r="C40" s="28">
        <v>1109</v>
      </c>
      <c r="D40" s="28">
        <v>1083</v>
      </c>
      <c r="E40" s="162">
        <f t="shared" si="4"/>
        <v>97.65554553651938</v>
      </c>
      <c r="F40" s="170">
        <f t="shared" si="3"/>
        <v>41.66987302808773</v>
      </c>
      <c r="G40" s="77"/>
    </row>
    <row r="41" spans="1:7" ht="30.75" customHeight="1">
      <c r="A41" s="30" t="s">
        <v>28</v>
      </c>
      <c r="B41" s="61">
        <v>3019</v>
      </c>
      <c r="C41" s="28">
        <v>934</v>
      </c>
      <c r="D41" s="28">
        <v>1369</v>
      </c>
      <c r="E41" s="28">
        <f t="shared" si="4"/>
        <v>146.57387580299786</v>
      </c>
      <c r="F41" s="170">
        <f t="shared" si="3"/>
        <v>45.3461411063266</v>
      </c>
      <c r="G41" s="75"/>
    </row>
    <row r="42" spans="1:7" ht="15">
      <c r="A42" s="114" t="s">
        <v>26</v>
      </c>
      <c r="B42" s="162">
        <v>1614</v>
      </c>
      <c r="C42" s="162">
        <v>666</v>
      </c>
      <c r="D42" s="162">
        <v>785</v>
      </c>
      <c r="E42" s="162">
        <f t="shared" si="4"/>
        <v>117.86786786786787</v>
      </c>
      <c r="F42" s="169">
        <f t="shared" si="3"/>
        <v>48.63692688971499</v>
      </c>
      <c r="G42" s="77"/>
    </row>
    <row r="43" spans="1:7" ht="15">
      <c r="A43" s="114" t="s">
        <v>27</v>
      </c>
      <c r="B43" s="162">
        <v>289</v>
      </c>
      <c r="C43" s="162">
        <v>0</v>
      </c>
      <c r="D43" s="162">
        <v>276</v>
      </c>
      <c r="E43" s="162">
        <v>0</v>
      </c>
      <c r="F43" s="169">
        <f t="shared" si="3"/>
        <v>95.50173010380622</v>
      </c>
      <c r="G43" s="77"/>
    </row>
    <row r="44" spans="1:7" ht="15.75">
      <c r="A44" s="27" t="s">
        <v>29</v>
      </c>
      <c r="B44" s="28">
        <v>62091</v>
      </c>
      <c r="C44" s="28">
        <v>8684</v>
      </c>
      <c r="D44" s="28">
        <v>10278</v>
      </c>
      <c r="E44" s="28">
        <f t="shared" si="4"/>
        <v>118.35559649930907</v>
      </c>
      <c r="F44" s="170">
        <f t="shared" si="3"/>
        <v>16.553123641107405</v>
      </c>
      <c r="G44" s="75"/>
    </row>
    <row r="45" spans="1:7" ht="15">
      <c r="A45" s="114" t="s">
        <v>26</v>
      </c>
      <c r="B45" s="162">
        <v>4387</v>
      </c>
      <c r="C45" s="162">
        <v>1944</v>
      </c>
      <c r="D45" s="162">
        <v>1895</v>
      </c>
      <c r="E45" s="162">
        <f t="shared" si="4"/>
        <v>97.47942386831275</v>
      </c>
      <c r="F45" s="169">
        <f t="shared" si="3"/>
        <v>43.1958057898336</v>
      </c>
      <c r="G45" s="77"/>
    </row>
    <row r="46" spans="1:7" ht="42">
      <c r="A46" s="108" t="s">
        <v>30</v>
      </c>
      <c r="B46" s="162">
        <v>5775</v>
      </c>
      <c r="C46" s="162">
        <v>2005</v>
      </c>
      <c r="D46" s="162">
        <v>2375</v>
      </c>
      <c r="E46" s="162">
        <f>D46/C46*100</f>
        <v>118.45386533665835</v>
      </c>
      <c r="F46" s="169">
        <f t="shared" si="3"/>
        <v>41.125541125541126</v>
      </c>
      <c r="G46" s="77"/>
    </row>
    <row r="47" spans="1:7" ht="23.25" customHeight="1">
      <c r="A47" s="27" t="s">
        <v>31</v>
      </c>
      <c r="B47" s="59">
        <v>106114</v>
      </c>
      <c r="C47" s="28">
        <v>33040</v>
      </c>
      <c r="D47" s="28">
        <v>10848</v>
      </c>
      <c r="E47" s="28">
        <f t="shared" si="4"/>
        <v>32.832929782082324</v>
      </c>
      <c r="F47" s="170">
        <f t="shared" si="3"/>
        <v>10.222967751663306</v>
      </c>
      <c r="G47" s="75"/>
    </row>
    <row r="48" spans="1:7" ht="15" customHeight="1">
      <c r="A48" s="114" t="s">
        <v>26</v>
      </c>
      <c r="B48" s="162">
        <v>3705</v>
      </c>
      <c r="C48" s="162">
        <v>1410</v>
      </c>
      <c r="D48" s="162">
        <v>1544</v>
      </c>
      <c r="E48" s="162">
        <f t="shared" si="4"/>
        <v>109.50354609929079</v>
      </c>
      <c r="F48" s="169">
        <f t="shared" si="3"/>
        <v>41.67341430499325</v>
      </c>
      <c r="G48" s="77"/>
    </row>
    <row r="49" spans="1:7" ht="44.25" customHeight="1" hidden="1">
      <c r="A49" s="108" t="s">
        <v>32</v>
      </c>
      <c r="B49" s="225"/>
      <c r="C49" s="162"/>
      <c r="D49" s="162"/>
      <c r="E49" s="162"/>
      <c r="F49" s="169"/>
      <c r="G49" s="77"/>
    </row>
    <row r="50" spans="1:7" ht="24.75" customHeight="1" hidden="1">
      <c r="A50" s="31" t="s">
        <v>33</v>
      </c>
      <c r="B50" s="31"/>
      <c r="C50" s="28"/>
      <c r="D50" s="28"/>
      <c r="E50" s="162">
        <v>0</v>
      </c>
      <c r="F50" s="169" t="e">
        <f>D50/B50*100</f>
        <v>#DIV/0!</v>
      </c>
      <c r="G50" s="75"/>
    </row>
    <row r="51" spans="1:7" ht="0.75" customHeight="1" hidden="1">
      <c r="A51" s="114" t="s">
        <v>112</v>
      </c>
      <c r="B51" s="108"/>
      <c r="C51" s="162"/>
      <c r="D51" s="162"/>
      <c r="E51" s="162">
        <v>0</v>
      </c>
      <c r="F51" s="169">
        <v>0</v>
      </c>
      <c r="G51" s="77"/>
    </row>
    <row r="52" spans="1:7" ht="23.25" customHeight="1">
      <c r="A52" s="27" t="s">
        <v>34</v>
      </c>
      <c r="B52" s="28">
        <v>483015</v>
      </c>
      <c r="C52" s="28">
        <v>223896</v>
      </c>
      <c r="D52" s="28">
        <v>201234</v>
      </c>
      <c r="E52" s="28">
        <f t="shared" si="4"/>
        <v>89.87833637045772</v>
      </c>
      <c r="F52" s="170">
        <f>D52/B52*100</f>
        <v>41.66206018446632</v>
      </c>
      <c r="G52" s="75"/>
    </row>
    <row r="53" spans="1:7" ht="15.75">
      <c r="A53" s="114" t="s">
        <v>35</v>
      </c>
      <c r="B53" s="176"/>
      <c r="C53" s="28"/>
      <c r="D53" s="28"/>
      <c r="E53" s="28"/>
      <c r="F53" s="170"/>
      <c r="G53" s="77"/>
    </row>
    <row r="54" spans="1:7" ht="15">
      <c r="A54" s="114" t="s">
        <v>36</v>
      </c>
      <c r="B54" s="162">
        <v>7943</v>
      </c>
      <c r="C54" s="162">
        <v>2995</v>
      </c>
      <c r="D54" s="162">
        <v>2917</v>
      </c>
      <c r="E54" s="162">
        <f t="shared" si="4"/>
        <v>97.39565943238732</v>
      </c>
      <c r="F54" s="169">
        <f>D54/B54*100</f>
        <v>36.72415963741659</v>
      </c>
      <c r="G54" s="78"/>
    </row>
    <row r="55" spans="1:7" ht="15">
      <c r="A55" s="114" t="s">
        <v>27</v>
      </c>
      <c r="B55" s="162">
        <v>1097</v>
      </c>
      <c r="C55" s="162">
        <v>6894</v>
      </c>
      <c r="D55" s="162">
        <v>226</v>
      </c>
      <c r="E55" s="162">
        <f t="shared" si="4"/>
        <v>3.2782129387873513</v>
      </c>
      <c r="F55" s="169">
        <f>D55/B55*100</f>
        <v>20.601640838650866</v>
      </c>
      <c r="G55" s="78"/>
    </row>
    <row r="56" spans="1:7" ht="27" customHeight="1">
      <c r="A56" s="30" t="s">
        <v>126</v>
      </c>
      <c r="B56" s="61">
        <v>104365</v>
      </c>
      <c r="C56" s="28">
        <v>26036</v>
      </c>
      <c r="D56" s="28">
        <v>27729</v>
      </c>
      <c r="E56" s="28">
        <f t="shared" si="4"/>
        <v>106.50253495160547</v>
      </c>
      <c r="F56" s="170">
        <f>D56/B56*100</f>
        <v>26.569252143917982</v>
      </c>
      <c r="G56" s="5"/>
    </row>
    <row r="57" spans="1:7" ht="15">
      <c r="A57" s="115" t="s">
        <v>37</v>
      </c>
      <c r="B57" s="169">
        <v>1128</v>
      </c>
      <c r="C57" s="162">
        <v>725</v>
      </c>
      <c r="D57" s="162">
        <v>473</v>
      </c>
      <c r="E57" s="162">
        <f t="shared" si="4"/>
        <v>65.24137931034483</v>
      </c>
      <c r="F57" s="169">
        <f>D57/B57*100</f>
        <v>41.93262411347518</v>
      </c>
      <c r="G57" s="77"/>
    </row>
    <row r="58" spans="1:7" ht="15" customHeight="1">
      <c r="A58" s="114" t="s">
        <v>27</v>
      </c>
      <c r="B58" s="162">
        <v>0</v>
      </c>
      <c r="C58" s="162">
        <v>0</v>
      </c>
      <c r="D58" s="162">
        <v>0</v>
      </c>
      <c r="E58" s="162">
        <v>0</v>
      </c>
      <c r="F58" s="169">
        <v>0</v>
      </c>
      <c r="G58" s="77"/>
    </row>
    <row r="59" spans="1:7" ht="19.5" customHeight="1" hidden="1">
      <c r="A59" s="27" t="s">
        <v>116</v>
      </c>
      <c r="B59" s="28"/>
      <c r="C59" s="28"/>
      <c r="D59" s="28"/>
      <c r="E59" s="28">
        <v>0</v>
      </c>
      <c r="F59" s="170">
        <v>0</v>
      </c>
      <c r="G59" s="5"/>
    </row>
    <row r="60" spans="1:7" ht="23.25" customHeight="1" hidden="1">
      <c r="A60" s="115" t="s">
        <v>38</v>
      </c>
      <c r="B60" s="169"/>
      <c r="C60" s="162"/>
      <c r="D60" s="162"/>
      <c r="E60" s="162" t="e">
        <f>D60/C60*100</f>
        <v>#DIV/0!</v>
      </c>
      <c r="F60" s="169" t="e">
        <f>D60/B60*100</f>
        <v>#DIV/0!</v>
      </c>
      <c r="G60" s="77"/>
    </row>
    <row r="61" spans="1:7" ht="24.75" customHeight="1" hidden="1">
      <c r="A61" s="114" t="s">
        <v>27</v>
      </c>
      <c r="B61" s="162"/>
      <c r="C61" s="162"/>
      <c r="D61" s="162"/>
      <c r="E61" s="162" t="e">
        <f t="shared" si="4"/>
        <v>#DIV/0!</v>
      </c>
      <c r="F61" s="169" t="e">
        <f>D61/B61*100</f>
        <v>#DIV/0!</v>
      </c>
      <c r="G61" s="77"/>
    </row>
    <row r="62" spans="1:7" ht="22.5" customHeight="1">
      <c r="A62" s="101" t="s">
        <v>39</v>
      </c>
      <c r="B62" s="170">
        <v>51464</v>
      </c>
      <c r="C62" s="28">
        <v>19660</v>
      </c>
      <c r="D62" s="28">
        <v>19428</v>
      </c>
      <c r="E62" s="28">
        <f t="shared" si="4"/>
        <v>98.81993896236013</v>
      </c>
      <c r="F62" s="170">
        <f>D62/B62*100</f>
        <v>37.75066065599254</v>
      </c>
      <c r="G62" s="5"/>
    </row>
    <row r="63" spans="1:7" ht="15.75">
      <c r="A63" s="101" t="s">
        <v>114</v>
      </c>
      <c r="B63" s="170">
        <v>1927</v>
      </c>
      <c r="C63" s="28">
        <v>267</v>
      </c>
      <c r="D63" s="28">
        <v>294</v>
      </c>
      <c r="E63" s="28">
        <f t="shared" si="4"/>
        <v>110.1123595505618</v>
      </c>
      <c r="F63" s="170">
        <f>D63/B63*100</f>
        <v>15.256875973015049</v>
      </c>
      <c r="G63" s="5"/>
    </row>
    <row r="64" spans="1:7" ht="15.75">
      <c r="A64" s="101" t="s">
        <v>115</v>
      </c>
      <c r="B64" s="170"/>
      <c r="C64" s="28"/>
      <c r="D64" s="28"/>
      <c r="E64" s="28"/>
      <c r="F64" s="170">
        <v>0</v>
      </c>
      <c r="G64" s="5"/>
    </row>
    <row r="65" spans="1:7" ht="20.25" customHeight="1">
      <c r="A65" s="101" t="s">
        <v>40</v>
      </c>
      <c r="B65" s="170">
        <v>55280</v>
      </c>
      <c r="C65" s="28">
        <v>20504</v>
      </c>
      <c r="D65" s="28">
        <v>22518</v>
      </c>
      <c r="E65" s="28">
        <f>D65/C65*100</f>
        <v>109.8224736636754</v>
      </c>
      <c r="F65" s="170">
        <f>D65/B65*100</f>
        <v>40.73444283646889</v>
      </c>
      <c r="G65" s="5"/>
    </row>
    <row r="66" spans="1:7" ht="15.75">
      <c r="A66" s="144" t="s">
        <v>41</v>
      </c>
      <c r="B66" s="237">
        <f>B37+B40+B41+B44+B47+B52+B56+B62+B63+B64+B65</f>
        <v>953959</v>
      </c>
      <c r="C66" s="237">
        <f>C37+C40+C41+C44+C47+C52+C56+C62+C63+C64+C65</f>
        <v>360576</v>
      </c>
      <c r="D66" s="237">
        <f>D37+D40+D41+D44+D47+D52+D56+D62+D63+D64+D65</f>
        <v>321687</v>
      </c>
      <c r="E66" s="166">
        <f t="shared" si="4"/>
        <v>89.21475638977637</v>
      </c>
      <c r="F66" s="182">
        <f>D66/B66*100</f>
        <v>33.721260557319546</v>
      </c>
      <c r="G66" s="5"/>
    </row>
    <row r="67" spans="1:7" ht="31.5">
      <c r="A67" s="145" t="s">
        <v>42</v>
      </c>
      <c r="B67" s="183">
        <f>SUM(B33-B66)</f>
        <v>-117363.59999999998</v>
      </c>
      <c r="C67" s="183">
        <f>SUM(C33-C66)</f>
        <v>-1180</v>
      </c>
      <c r="D67" s="183">
        <f>SUM(D33-D66)</f>
        <v>-9284.339999999967</v>
      </c>
      <c r="E67" s="166">
        <f t="shared" si="4"/>
        <v>786.8084745762684</v>
      </c>
      <c r="F67" s="182">
        <f>D67/B67*100</f>
        <v>7.910749159023725</v>
      </c>
      <c r="G67" s="5"/>
    </row>
    <row r="68" spans="1:7" ht="18.75" customHeight="1">
      <c r="A68" s="116" t="s">
        <v>43</v>
      </c>
      <c r="B68" s="28">
        <f>SUM(B70:B72)</f>
        <v>117364</v>
      </c>
      <c r="C68" s="28">
        <f>SUM(C70:C72)</f>
        <v>1180</v>
      </c>
      <c r="D68" s="28">
        <f>SUM(D69:D72)</f>
        <v>9284</v>
      </c>
      <c r="E68" s="28">
        <f t="shared" si="4"/>
        <v>786.7796610169491</v>
      </c>
      <c r="F68" s="170">
        <f>D68/B68*100</f>
        <v>7.9104325005964355</v>
      </c>
      <c r="G68" s="5"/>
    </row>
    <row r="69" spans="1:7" ht="18.75" customHeight="1">
      <c r="A69" s="115" t="s">
        <v>140</v>
      </c>
      <c r="B69" s="28"/>
      <c r="C69" s="162"/>
      <c r="D69" s="162">
        <v>12793</v>
      </c>
      <c r="E69" s="28"/>
      <c r="F69" s="170"/>
      <c r="G69" s="5"/>
    </row>
    <row r="70" spans="1:7" ht="18" customHeight="1">
      <c r="A70" s="109" t="s">
        <v>44</v>
      </c>
      <c r="B70" s="169">
        <v>117364</v>
      </c>
      <c r="C70" s="162">
        <v>1180</v>
      </c>
      <c r="D70" s="162">
        <v>-3509</v>
      </c>
      <c r="E70" s="162">
        <f t="shared" si="4"/>
        <v>-297.3728813559322</v>
      </c>
      <c r="F70" s="169">
        <f>D70/B70*100</f>
        <v>-2.9898435636140555</v>
      </c>
      <c r="G70" s="5"/>
    </row>
    <row r="71" spans="1:7" ht="28.5" customHeight="1">
      <c r="A71" s="110" t="s">
        <v>45</v>
      </c>
      <c r="B71" s="184">
        <v>0</v>
      </c>
      <c r="C71" s="163"/>
      <c r="D71" s="163"/>
      <c r="E71" s="162">
        <v>0</v>
      </c>
      <c r="F71" s="169">
        <v>0</v>
      </c>
      <c r="G71" s="5"/>
    </row>
    <row r="72" spans="1:7" ht="30" customHeight="1">
      <c r="A72" s="110" t="s">
        <v>46</v>
      </c>
      <c r="B72" s="184">
        <v>0</v>
      </c>
      <c r="C72" s="164"/>
      <c r="D72" s="164"/>
      <c r="E72" s="162">
        <v>0</v>
      </c>
      <c r="F72" s="169">
        <v>0</v>
      </c>
      <c r="G72" s="5"/>
    </row>
    <row r="73" spans="1:7" ht="13.5" customHeight="1">
      <c r="A73" s="111"/>
      <c r="B73" s="111"/>
      <c r="C73" s="142"/>
      <c r="D73" s="142"/>
      <c r="E73" s="142"/>
      <c r="F73" s="73"/>
      <c r="G73" s="111"/>
    </row>
    <row r="74" spans="1:2" ht="22.5" customHeight="1">
      <c r="A74" s="6"/>
      <c r="B74" s="73"/>
    </row>
    <row r="75" spans="1:2" ht="35.25" customHeight="1">
      <c r="A75" s="6"/>
      <c r="B75" s="6"/>
    </row>
    <row r="76" spans="1:2" ht="8.25" customHeight="1">
      <c r="A76" s="6"/>
      <c r="B76" s="6"/>
    </row>
    <row r="78" ht="6" customHeight="1"/>
    <row r="79" ht="16.5" customHeight="1"/>
    <row r="80" ht="6.75" customHeight="1"/>
    <row r="82" ht="6.75" customHeight="1"/>
    <row r="84" ht="6" customHeight="1"/>
    <row r="86" ht="7.5" customHeight="1"/>
    <row r="87" ht="26.25" customHeight="1"/>
    <row r="88" ht="8.25" customHeight="1"/>
    <row r="89" ht="26.25" customHeight="1"/>
  </sheetData>
  <sheetProtection selectLockedCells="1" selectUnlockedCells="1"/>
  <mergeCells count="2">
    <mergeCell ref="A2:F2"/>
    <mergeCell ref="A3:F3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5"/>
  <sheetViews>
    <sheetView zoomScale="104" zoomScaleNormal="104" zoomScalePageLayoutView="0" workbookViewId="0" topLeftCell="A18">
      <selection activeCell="E46" sqref="E46"/>
    </sheetView>
  </sheetViews>
  <sheetFormatPr defaultColWidth="9.125" defaultRowHeight="12.75"/>
  <cols>
    <col min="1" max="1" width="42.50390625" style="1" customWidth="1"/>
    <col min="2" max="2" width="10.00390625" style="1" bestFit="1" customWidth="1"/>
    <col min="3" max="3" width="11.00390625" style="32" customWidth="1"/>
    <col min="4" max="4" width="11.00390625" style="1" customWidth="1"/>
    <col min="5" max="5" width="10.00390625" style="1" customWidth="1"/>
    <col min="6" max="6" width="8.875" style="1" customWidth="1"/>
    <col min="7" max="7" width="13.00390625" style="1" customWidth="1"/>
    <col min="8" max="8" width="8.00390625" style="1" customWidth="1"/>
    <col min="9" max="16384" width="9.125" style="1" customWidth="1"/>
  </cols>
  <sheetData>
    <row r="2" spans="1:6" ht="15.75">
      <c r="A2" s="241" t="s">
        <v>47</v>
      </c>
      <c r="B2" s="241"/>
      <c r="C2" s="241"/>
      <c r="D2" s="241"/>
      <c r="E2" s="241"/>
      <c r="F2" s="241"/>
    </row>
    <row r="3" spans="1:7" ht="15.75">
      <c r="A3" s="242" t="str">
        <f>район!A3</f>
        <v>на  1июня 2015 года </v>
      </c>
      <c r="B3" s="242"/>
      <c r="C3" s="242"/>
      <c r="D3" s="242"/>
      <c r="E3" s="242"/>
      <c r="F3" s="242"/>
      <c r="G3" s="152"/>
    </row>
    <row r="4" spans="1:4" ht="15">
      <c r="A4" s="7"/>
      <c r="B4" s="7"/>
      <c r="C4" s="65"/>
      <c r="D4" s="2"/>
    </row>
    <row r="5" spans="1:6" ht="36">
      <c r="A5" s="53"/>
      <c r="B5" s="54" t="str">
        <f>район!B5</f>
        <v>План на 2015г.</v>
      </c>
      <c r="C5" s="91" t="str">
        <f>район!C5</f>
        <v>Исполнено на 1.06. 2014 г.</v>
      </c>
      <c r="D5" s="54" t="str">
        <f>район!D5</f>
        <v>Исполнено на 1.06. 2015 г.</v>
      </c>
      <c r="E5" s="54" t="str">
        <f>район!E5</f>
        <v>%  вып. к 2014 г</v>
      </c>
      <c r="F5" s="54" t="str">
        <f>район!F5</f>
        <v>% вып. к плану      2015 г</v>
      </c>
    </row>
    <row r="6" spans="1:6" ht="15">
      <c r="A6" s="56">
        <v>1</v>
      </c>
      <c r="B6" s="56">
        <v>2</v>
      </c>
      <c r="C6" s="92">
        <v>3</v>
      </c>
      <c r="D6" s="56">
        <v>4</v>
      </c>
      <c r="E6" s="56">
        <v>5</v>
      </c>
      <c r="F6" s="56">
        <v>6</v>
      </c>
    </row>
    <row r="7" spans="1:6" ht="32.25">
      <c r="A7" s="95" t="s">
        <v>1</v>
      </c>
      <c r="B7" s="205">
        <f>SUM(B8:B20)</f>
        <v>115757.41</v>
      </c>
      <c r="C7" s="205">
        <f>SUM(C8:C20)</f>
        <v>45605</v>
      </c>
      <c r="D7" s="205">
        <f>SUM(D8:D20)</f>
        <v>52865.600000000006</v>
      </c>
      <c r="E7" s="58">
        <f>D7/C7*100</f>
        <v>115.9206227387348</v>
      </c>
      <c r="F7" s="103">
        <f>D7/B7*100</f>
        <v>45.669300997663996</v>
      </c>
    </row>
    <row r="8" spans="1:6" ht="15.75">
      <c r="A8" s="30" t="s">
        <v>2</v>
      </c>
      <c r="B8" s="28">
        <v>52819</v>
      </c>
      <c r="C8" s="59">
        <v>17877</v>
      </c>
      <c r="D8" s="59">
        <v>19456.2</v>
      </c>
      <c r="E8" s="29">
        <f>D8/C8*100</f>
        <v>108.83369692901495</v>
      </c>
      <c r="F8" s="105">
        <f>D8/B8*100</f>
        <v>36.83560839849297</v>
      </c>
    </row>
    <row r="9" spans="1:6" ht="15.75">
      <c r="A9" s="30" t="s">
        <v>138</v>
      </c>
      <c r="B9" s="28">
        <v>7435</v>
      </c>
      <c r="C9" s="59">
        <v>4233</v>
      </c>
      <c r="D9" s="59">
        <v>4181.4</v>
      </c>
      <c r="E9" s="29">
        <f>D9/C9*100</f>
        <v>98.78100637845499</v>
      </c>
      <c r="F9" s="105">
        <f>D9/B9*100</f>
        <v>56.239408204438455</v>
      </c>
    </row>
    <row r="10" spans="1:8" ht="15.75">
      <c r="A10" s="30" t="s">
        <v>4</v>
      </c>
      <c r="B10" s="28">
        <v>2104</v>
      </c>
      <c r="C10" s="28">
        <v>564</v>
      </c>
      <c r="D10" s="28">
        <v>4086.4</v>
      </c>
      <c r="E10" s="29">
        <f>D10/C10*100</f>
        <v>724.5390070921986</v>
      </c>
      <c r="F10" s="105">
        <f>D10/B10*100</f>
        <v>194.22053231939165</v>
      </c>
      <c r="H10" s="4"/>
    </row>
    <row r="11" spans="1:6" ht="15.75">
      <c r="A11" s="30" t="s">
        <v>48</v>
      </c>
      <c r="B11" s="28">
        <v>3005</v>
      </c>
      <c r="C11" s="28">
        <v>233</v>
      </c>
      <c r="D11" s="28">
        <v>565</v>
      </c>
      <c r="E11" s="29">
        <f aca="true" t="shared" si="0" ref="E11:E23">D11/C11*100</f>
        <v>242.4892703862661</v>
      </c>
      <c r="F11" s="105">
        <f aca="true" t="shared" si="1" ref="F11:F23">D11/B11*100</f>
        <v>18.80199667221298</v>
      </c>
    </row>
    <row r="12" spans="1:6" ht="15.75">
      <c r="A12" s="30" t="s">
        <v>49</v>
      </c>
      <c r="B12" s="28">
        <v>21909</v>
      </c>
      <c r="C12" s="28">
        <v>8987</v>
      </c>
      <c r="D12" s="28">
        <v>9591</v>
      </c>
      <c r="E12" s="29">
        <f t="shared" si="0"/>
        <v>106.72081896072103</v>
      </c>
      <c r="F12" s="105">
        <f t="shared" si="1"/>
        <v>43.77653019307134</v>
      </c>
    </row>
    <row r="13" spans="1:6" ht="15.75">
      <c r="A13" s="30" t="s">
        <v>5</v>
      </c>
      <c r="B13" s="28">
        <v>229</v>
      </c>
      <c r="C13" s="28">
        <v>76</v>
      </c>
      <c r="D13" s="28">
        <v>82</v>
      </c>
      <c r="E13" s="29">
        <f t="shared" si="0"/>
        <v>107.89473684210526</v>
      </c>
      <c r="F13" s="105">
        <f t="shared" si="1"/>
        <v>35.80786026200873</v>
      </c>
    </row>
    <row r="14" spans="1:8" ht="48">
      <c r="A14" s="30" t="s">
        <v>6</v>
      </c>
      <c r="B14" s="61">
        <v>0.41</v>
      </c>
      <c r="C14" s="206">
        <v>0</v>
      </c>
      <c r="D14" s="206">
        <v>0</v>
      </c>
      <c r="E14" s="112">
        <v>0</v>
      </c>
      <c r="F14" s="105">
        <v>0</v>
      </c>
      <c r="H14" s="8"/>
    </row>
    <row r="15" spans="1:6" ht="48">
      <c r="A15" s="31" t="s">
        <v>144</v>
      </c>
      <c r="B15" s="61">
        <v>10947</v>
      </c>
      <c r="C15" s="28">
        <v>8086</v>
      </c>
      <c r="D15" s="28">
        <v>5719.3</v>
      </c>
      <c r="E15" s="29">
        <f t="shared" si="0"/>
        <v>70.73089290131091</v>
      </c>
      <c r="F15" s="105">
        <f t="shared" si="1"/>
        <v>52.24536402667398</v>
      </c>
    </row>
    <row r="16" spans="1:6" ht="32.25">
      <c r="A16" s="31" t="s">
        <v>9</v>
      </c>
      <c r="B16" s="61">
        <v>14427</v>
      </c>
      <c r="C16" s="60">
        <v>3480</v>
      </c>
      <c r="D16" s="60">
        <v>6570</v>
      </c>
      <c r="E16" s="29">
        <f t="shared" si="0"/>
        <v>188.79310344827587</v>
      </c>
      <c r="F16" s="105">
        <f t="shared" si="1"/>
        <v>45.53961322520274</v>
      </c>
    </row>
    <row r="17" spans="1:6" ht="32.25">
      <c r="A17" s="31" t="s">
        <v>10</v>
      </c>
      <c r="B17" s="61">
        <v>2506</v>
      </c>
      <c r="C17" s="60">
        <v>1961</v>
      </c>
      <c r="D17" s="60">
        <v>2120.3</v>
      </c>
      <c r="E17" s="29">
        <f t="shared" si="0"/>
        <v>108.12340642529324</v>
      </c>
      <c r="F17" s="105">
        <f t="shared" si="1"/>
        <v>84.60893854748605</v>
      </c>
    </row>
    <row r="18" spans="1:6" ht="32.25">
      <c r="A18" s="30" t="s">
        <v>11</v>
      </c>
      <c r="B18" s="28">
        <v>235</v>
      </c>
      <c r="C18" s="28">
        <v>46</v>
      </c>
      <c r="D18" s="28">
        <v>388</v>
      </c>
      <c r="E18" s="29">
        <f t="shared" si="0"/>
        <v>843.4782608695652</v>
      </c>
      <c r="F18" s="105">
        <f t="shared" si="1"/>
        <v>165.1063829787234</v>
      </c>
    </row>
    <row r="19" spans="1:6" ht="15.75">
      <c r="A19" s="30" t="s">
        <v>12</v>
      </c>
      <c r="B19" s="28">
        <v>141</v>
      </c>
      <c r="C19" s="207">
        <v>69</v>
      </c>
      <c r="D19" s="207">
        <v>63</v>
      </c>
      <c r="E19" s="29">
        <v>-90.4</v>
      </c>
      <c r="F19" s="105">
        <f t="shared" si="1"/>
        <v>44.680851063829785</v>
      </c>
    </row>
    <row r="20" spans="1:6" ht="15.75">
      <c r="A20" s="30" t="s">
        <v>50</v>
      </c>
      <c r="B20" s="28">
        <v>0</v>
      </c>
      <c r="C20" s="207">
        <v>-7</v>
      </c>
      <c r="D20" s="207">
        <v>43</v>
      </c>
      <c r="E20" s="29">
        <f t="shared" si="0"/>
        <v>-614.2857142857143</v>
      </c>
      <c r="F20" s="105"/>
    </row>
    <row r="21" spans="1:6" ht="15.75">
      <c r="A21" s="102" t="s">
        <v>15</v>
      </c>
      <c r="B21" s="205">
        <f>SUM(B22:B28)</f>
        <v>237160</v>
      </c>
      <c r="C21" s="205">
        <f>SUM(C22:C28)</f>
        <v>53058</v>
      </c>
      <c r="D21" s="205">
        <f>SUM(D22:D28)</f>
        <v>34052</v>
      </c>
      <c r="E21" s="58">
        <f t="shared" si="0"/>
        <v>64.17882317463908</v>
      </c>
      <c r="F21" s="103">
        <f t="shared" si="1"/>
        <v>14.35823916343397</v>
      </c>
    </row>
    <row r="22" spans="1:9" ht="15.75">
      <c r="A22" s="104" t="s">
        <v>16</v>
      </c>
      <c r="B22" s="206">
        <v>7197</v>
      </c>
      <c r="C22" s="209">
        <v>1703</v>
      </c>
      <c r="D22" s="206">
        <v>4984</v>
      </c>
      <c r="E22" s="29">
        <f t="shared" si="0"/>
        <v>292.6600117439812</v>
      </c>
      <c r="F22" s="105">
        <f t="shared" si="1"/>
        <v>69.25107683757122</v>
      </c>
      <c r="I22" s="9"/>
    </row>
    <row r="23" spans="1:9" ht="15.75">
      <c r="A23" s="31" t="s">
        <v>17</v>
      </c>
      <c r="B23" s="60">
        <v>18218</v>
      </c>
      <c r="C23" s="28">
        <v>30229</v>
      </c>
      <c r="D23" s="60">
        <v>7895</v>
      </c>
      <c r="E23" s="29">
        <f t="shared" si="0"/>
        <v>26.11730457507691</v>
      </c>
      <c r="F23" s="105">
        <f t="shared" si="1"/>
        <v>43.336260840926556</v>
      </c>
      <c r="I23" s="10"/>
    </row>
    <row r="24" spans="1:9" ht="15.75">
      <c r="A24" s="104" t="s">
        <v>18</v>
      </c>
      <c r="B24" s="206">
        <v>25620</v>
      </c>
      <c r="C24" s="28">
        <v>8458</v>
      </c>
      <c r="D24" s="60">
        <v>10429</v>
      </c>
      <c r="E24" s="29">
        <f aca="true" t="shared" si="2" ref="E24:E29">D24/C24*100</f>
        <v>123.30338141404586</v>
      </c>
      <c r="F24" s="105">
        <f aca="true" t="shared" si="3" ref="F24:F29">D24/B24*100</f>
        <v>40.706479313036695</v>
      </c>
      <c r="I24" s="10"/>
    </row>
    <row r="25" spans="1:6" ht="15.75">
      <c r="A25" s="99" t="s">
        <v>19</v>
      </c>
      <c r="B25" s="206">
        <v>190349</v>
      </c>
      <c r="C25" s="28">
        <v>12502</v>
      </c>
      <c r="D25" s="60">
        <v>14920</v>
      </c>
      <c r="E25" s="29">
        <f t="shared" si="2"/>
        <v>119.34090545512719</v>
      </c>
      <c r="F25" s="105">
        <f t="shared" si="3"/>
        <v>7.8382339807406405</v>
      </c>
    </row>
    <row r="26" spans="1:6" ht="15.75">
      <c r="A26" s="106" t="s">
        <v>22</v>
      </c>
      <c r="B26" s="170">
        <v>165</v>
      </c>
      <c r="C26" s="28">
        <v>177</v>
      </c>
      <c r="D26" s="60">
        <v>213</v>
      </c>
      <c r="E26" s="29">
        <f t="shared" si="2"/>
        <v>120.33898305084745</v>
      </c>
      <c r="F26" s="105">
        <f t="shared" si="3"/>
        <v>129.0909090909091</v>
      </c>
    </row>
    <row r="27" spans="1:6" ht="64.5">
      <c r="A27" s="30" t="s">
        <v>13</v>
      </c>
      <c r="B27" s="170">
        <v>0</v>
      </c>
      <c r="C27" s="162">
        <v>87</v>
      </c>
      <c r="D27" s="60">
        <v>0</v>
      </c>
      <c r="E27" s="29">
        <v>0</v>
      </c>
      <c r="F27" s="105">
        <v>0</v>
      </c>
    </row>
    <row r="28" spans="1:6" ht="32.25">
      <c r="A28" s="30" t="s">
        <v>14</v>
      </c>
      <c r="B28" s="170">
        <v>-4389</v>
      </c>
      <c r="C28" s="61">
        <v>-98</v>
      </c>
      <c r="D28" s="60">
        <v>-4389</v>
      </c>
      <c r="E28" s="29">
        <f t="shared" si="2"/>
        <v>4478.571428571428</v>
      </c>
      <c r="F28" s="105">
        <f t="shared" si="3"/>
        <v>100</v>
      </c>
    </row>
    <row r="29" spans="1:6" ht="15.75">
      <c r="A29" s="102" t="s">
        <v>23</v>
      </c>
      <c r="B29" s="165">
        <f>B7+B21</f>
        <v>352917.41000000003</v>
      </c>
      <c r="C29" s="165">
        <f>C7+C21</f>
        <v>98663</v>
      </c>
      <c r="D29" s="165">
        <f>D7+D21</f>
        <v>86917.6</v>
      </c>
      <c r="E29" s="172">
        <f t="shared" si="2"/>
        <v>88.09543597903978</v>
      </c>
      <c r="F29" s="173">
        <f t="shared" si="3"/>
        <v>24.628311762800255</v>
      </c>
    </row>
    <row r="30" spans="1:6" ht="15.75">
      <c r="A30" s="102"/>
      <c r="B30" s="165"/>
      <c r="C30" s="60"/>
      <c r="D30" s="165"/>
      <c r="E30" s="58"/>
      <c r="F30" s="103"/>
    </row>
    <row r="31" spans="1:6" ht="15.75">
      <c r="A31" s="141" t="s">
        <v>24</v>
      </c>
      <c r="B31" s="107"/>
      <c r="C31" s="28"/>
      <c r="D31" s="167"/>
      <c r="E31" s="29"/>
      <c r="F31" s="174"/>
    </row>
    <row r="32" spans="1:6" ht="15.75">
      <c r="A32" s="30" t="s">
        <v>25</v>
      </c>
      <c r="B32" s="28">
        <v>70598</v>
      </c>
      <c r="C32" s="28">
        <v>28562</v>
      </c>
      <c r="D32" s="28">
        <v>29204</v>
      </c>
      <c r="E32" s="29">
        <f>D32/C32*100</f>
        <v>102.24774175477908</v>
      </c>
      <c r="F32" s="105">
        <f aca="true" t="shared" si="4" ref="F32:F38">D32/B32*100</f>
        <v>41.36661095215162</v>
      </c>
    </row>
    <row r="33" spans="1:6" ht="15">
      <c r="A33" s="146" t="s">
        <v>26</v>
      </c>
      <c r="B33" s="162">
        <v>35001</v>
      </c>
      <c r="C33" s="162">
        <v>14067</v>
      </c>
      <c r="D33" s="162">
        <v>13501</v>
      </c>
      <c r="E33" s="177">
        <f>D33/C33*100</f>
        <v>95.97639866353877</v>
      </c>
      <c r="F33" s="174">
        <f t="shared" si="4"/>
        <v>38.57318362332505</v>
      </c>
    </row>
    <row r="34" spans="1:6" ht="15">
      <c r="A34" s="146" t="s">
        <v>27</v>
      </c>
      <c r="B34" s="162">
        <v>265</v>
      </c>
      <c r="C34" s="162">
        <v>117</v>
      </c>
      <c r="D34" s="162">
        <v>72</v>
      </c>
      <c r="E34" s="177">
        <f>D34/C34*100</f>
        <v>61.53846153846154</v>
      </c>
      <c r="F34" s="174">
        <f t="shared" si="4"/>
        <v>27.169811320754718</v>
      </c>
    </row>
    <row r="35" spans="1:6" ht="15.75">
      <c r="A35" s="30" t="s">
        <v>51</v>
      </c>
      <c r="B35" s="61">
        <v>2599</v>
      </c>
      <c r="C35" s="28">
        <v>718</v>
      </c>
      <c r="D35" s="28">
        <v>986</v>
      </c>
      <c r="E35" s="29">
        <f>D35/C35*100</f>
        <v>137.3259052924791</v>
      </c>
      <c r="F35" s="105">
        <f t="shared" si="4"/>
        <v>37.93766833397461</v>
      </c>
    </row>
    <row r="36" spans="1:6" ht="15.75">
      <c r="A36" s="146" t="s">
        <v>26</v>
      </c>
      <c r="B36" s="162">
        <v>1083</v>
      </c>
      <c r="C36" s="162">
        <v>326</v>
      </c>
      <c r="D36" s="162">
        <v>381</v>
      </c>
      <c r="E36" s="29">
        <f>D36/C36*100</f>
        <v>116.87116564417177</v>
      </c>
      <c r="F36" s="174">
        <f t="shared" si="4"/>
        <v>35.18005540166205</v>
      </c>
    </row>
    <row r="37" spans="1:6" ht="15.75">
      <c r="A37" s="146" t="s">
        <v>27</v>
      </c>
      <c r="B37" s="162">
        <v>3</v>
      </c>
      <c r="C37" s="162">
        <v>0</v>
      </c>
      <c r="D37" s="162">
        <v>3</v>
      </c>
      <c r="E37" s="29"/>
      <c r="F37" s="174">
        <f t="shared" si="4"/>
        <v>100</v>
      </c>
    </row>
    <row r="38" spans="1:6" ht="32.25">
      <c r="A38" s="30" t="s">
        <v>28</v>
      </c>
      <c r="B38" s="61">
        <v>4717</v>
      </c>
      <c r="C38" s="28">
        <v>1213</v>
      </c>
      <c r="D38" s="28">
        <v>1264</v>
      </c>
      <c r="E38" s="29">
        <f>D38/C38*100</f>
        <v>104.20445177246495</v>
      </c>
      <c r="F38" s="105">
        <f t="shared" si="4"/>
        <v>26.796692813228745</v>
      </c>
    </row>
    <row r="39" spans="1:6" ht="15">
      <c r="A39" s="146" t="s">
        <v>26</v>
      </c>
      <c r="B39" s="162"/>
      <c r="C39" s="162">
        <v>0</v>
      </c>
      <c r="D39" s="162"/>
      <c r="E39" s="177">
        <v>0</v>
      </c>
      <c r="F39" s="174">
        <v>0</v>
      </c>
    </row>
    <row r="40" spans="1:6" ht="15">
      <c r="A40" s="146" t="s">
        <v>27</v>
      </c>
      <c r="B40" s="162">
        <v>128.4</v>
      </c>
      <c r="C40" s="162">
        <v>88</v>
      </c>
      <c r="D40" s="162">
        <v>68.4</v>
      </c>
      <c r="E40" s="177">
        <f>D40/C40*100</f>
        <v>77.72727272727273</v>
      </c>
      <c r="F40" s="174">
        <f>D40/B40*100</f>
        <v>53.27102803738318</v>
      </c>
    </row>
    <row r="41" spans="1:6" ht="15.75">
      <c r="A41" s="30" t="s">
        <v>29</v>
      </c>
      <c r="B41" s="28">
        <v>67674</v>
      </c>
      <c r="C41" s="28">
        <v>16547</v>
      </c>
      <c r="D41" s="28">
        <v>8437</v>
      </c>
      <c r="E41" s="29">
        <f>D41/C41*100</f>
        <v>50.98809451864387</v>
      </c>
      <c r="F41" s="105">
        <f>D41/B41*100</f>
        <v>12.467121789756776</v>
      </c>
    </row>
    <row r="42" spans="1:6" ht="15.75">
      <c r="A42" s="147" t="s">
        <v>26</v>
      </c>
      <c r="B42" s="162"/>
      <c r="C42" s="162"/>
      <c r="D42" s="162"/>
      <c r="E42" s="29"/>
      <c r="F42" s="105"/>
    </row>
    <row r="43" spans="1:6" ht="42">
      <c r="A43" s="108" t="s">
        <v>52</v>
      </c>
      <c r="B43" s="238">
        <v>0</v>
      </c>
      <c r="C43" s="162">
        <v>472</v>
      </c>
      <c r="D43" s="162">
        <v>0</v>
      </c>
      <c r="E43" s="177">
        <f>D43/C43*100</f>
        <v>0</v>
      </c>
      <c r="F43" s="174">
        <v>0</v>
      </c>
    </row>
    <row r="44" spans="1:6" ht="15.75">
      <c r="A44" s="30" t="s">
        <v>31</v>
      </c>
      <c r="B44" s="28">
        <v>207992</v>
      </c>
      <c r="C44" s="28">
        <v>62586</v>
      </c>
      <c r="D44" s="28">
        <v>50115</v>
      </c>
      <c r="E44" s="29">
        <f>D44/C44*100</f>
        <v>80.07381842584603</v>
      </c>
      <c r="F44" s="105">
        <f>D44/B44*100</f>
        <v>24.09467671833532</v>
      </c>
    </row>
    <row r="45" spans="1:6" ht="15">
      <c r="A45" s="147" t="s">
        <v>26</v>
      </c>
      <c r="B45" s="162">
        <v>0</v>
      </c>
      <c r="C45" s="162">
        <v>3348</v>
      </c>
      <c r="D45" s="162">
        <v>0</v>
      </c>
      <c r="E45" s="177">
        <v>0</v>
      </c>
      <c r="F45" s="174">
        <v>0</v>
      </c>
    </row>
    <row r="46" spans="1:6" ht="42.75" customHeight="1">
      <c r="A46" s="108" t="s">
        <v>53</v>
      </c>
      <c r="B46" s="238">
        <v>17772</v>
      </c>
      <c r="C46" s="162">
        <v>5414</v>
      </c>
      <c r="D46" s="162">
        <v>8407</v>
      </c>
      <c r="E46" s="177">
        <f aca="true" t="shared" si="5" ref="E46:E52">D46/C46*100</f>
        <v>155.28260066494275</v>
      </c>
      <c r="F46" s="174">
        <f>D46/B46*100</f>
        <v>47.304749043439124</v>
      </c>
    </row>
    <row r="47" spans="1:6" ht="15.75" hidden="1">
      <c r="A47" s="137" t="s">
        <v>33</v>
      </c>
      <c r="B47" s="61"/>
      <c r="C47" s="28"/>
      <c r="D47" s="28"/>
      <c r="E47" s="177" t="e">
        <f t="shared" si="5"/>
        <v>#DIV/0!</v>
      </c>
      <c r="F47" s="159">
        <v>0</v>
      </c>
    </row>
    <row r="48" spans="1:6" ht="15" hidden="1">
      <c r="A48" s="139" t="s">
        <v>113</v>
      </c>
      <c r="B48" s="226"/>
      <c r="C48" s="162"/>
      <c r="D48" s="162"/>
      <c r="E48" s="177" t="e">
        <f t="shared" si="5"/>
        <v>#DIV/0!</v>
      </c>
      <c r="F48" s="160">
        <v>0</v>
      </c>
    </row>
    <row r="49" spans="1:6" ht="15.75">
      <c r="A49" s="30" t="s">
        <v>34</v>
      </c>
      <c r="B49" s="28">
        <v>319</v>
      </c>
      <c r="C49" s="28">
        <v>45</v>
      </c>
      <c r="D49" s="28">
        <v>119</v>
      </c>
      <c r="E49" s="177">
        <f t="shared" si="5"/>
        <v>264.44444444444446</v>
      </c>
      <c r="F49" s="105">
        <f>D49/B49*100</f>
        <v>37.30407523510972</v>
      </c>
    </row>
    <row r="50" spans="1:6" s="90" customFormat="1" ht="15.75" hidden="1">
      <c r="A50" s="148" t="s">
        <v>36</v>
      </c>
      <c r="B50" s="227">
        <v>0</v>
      </c>
      <c r="C50" s="28"/>
      <c r="D50" s="227">
        <v>0</v>
      </c>
      <c r="E50" s="177" t="e">
        <f t="shared" si="5"/>
        <v>#DIV/0!</v>
      </c>
      <c r="F50" s="178">
        <v>0</v>
      </c>
    </row>
    <row r="51" spans="1:6" s="90" customFormat="1" ht="15" hidden="1">
      <c r="A51" s="148" t="s">
        <v>27</v>
      </c>
      <c r="B51" s="227">
        <v>0</v>
      </c>
      <c r="C51" s="162"/>
      <c r="D51" s="227">
        <v>0</v>
      </c>
      <c r="E51" s="177" t="e">
        <f t="shared" si="5"/>
        <v>#DIV/0!</v>
      </c>
      <c r="F51" s="178">
        <v>0</v>
      </c>
    </row>
    <row r="52" spans="1:7" ht="15.75">
      <c r="A52" s="30" t="s">
        <v>126</v>
      </c>
      <c r="B52" s="61">
        <v>48989</v>
      </c>
      <c r="C52" s="28">
        <v>5052</v>
      </c>
      <c r="D52" s="28">
        <v>5001</v>
      </c>
      <c r="E52" s="29">
        <f t="shared" si="5"/>
        <v>98.99049881235155</v>
      </c>
      <c r="F52" s="105">
        <f aca="true" t="shared" si="6" ref="F52:F59">D52/B52*100</f>
        <v>10.208414133785135</v>
      </c>
      <c r="G52" s="3"/>
    </row>
    <row r="53" spans="1:6" ht="15">
      <c r="A53" s="109" t="s">
        <v>37</v>
      </c>
      <c r="B53" s="169">
        <v>0</v>
      </c>
      <c r="C53" s="162">
        <v>30</v>
      </c>
      <c r="D53" s="162">
        <v>0</v>
      </c>
      <c r="E53" s="177">
        <v>0</v>
      </c>
      <c r="F53" s="174">
        <v>0</v>
      </c>
    </row>
    <row r="54" spans="1:6" ht="13.5" customHeight="1">
      <c r="A54" s="146" t="s">
        <v>27</v>
      </c>
      <c r="B54" s="162">
        <v>35500</v>
      </c>
      <c r="C54" s="162">
        <v>11</v>
      </c>
      <c r="D54" s="162">
        <v>0</v>
      </c>
      <c r="E54" s="177">
        <v>0</v>
      </c>
      <c r="F54" s="174">
        <f t="shared" si="6"/>
        <v>0</v>
      </c>
    </row>
    <row r="55" spans="1:6" ht="0.75" customHeight="1" hidden="1">
      <c r="A55" s="136" t="s">
        <v>116</v>
      </c>
      <c r="B55" s="28"/>
      <c r="C55" s="28"/>
      <c r="D55" s="28"/>
      <c r="E55" s="158">
        <v>0</v>
      </c>
      <c r="F55" s="159" t="e">
        <f t="shared" si="6"/>
        <v>#DIV/0!</v>
      </c>
    </row>
    <row r="56" spans="1:6" ht="15.75" hidden="1">
      <c r="A56" s="140" t="s">
        <v>38</v>
      </c>
      <c r="B56" s="169"/>
      <c r="C56" s="162"/>
      <c r="D56" s="162"/>
      <c r="E56" s="158">
        <v>0</v>
      </c>
      <c r="F56" s="159" t="e">
        <f t="shared" si="6"/>
        <v>#DIV/0!</v>
      </c>
    </row>
    <row r="57" spans="1:6" ht="15.75" hidden="1">
      <c r="A57" s="138" t="s">
        <v>27</v>
      </c>
      <c r="B57" s="162"/>
      <c r="C57" s="162"/>
      <c r="D57" s="162"/>
      <c r="E57" s="161">
        <v>0</v>
      </c>
      <c r="F57" s="159" t="e">
        <f t="shared" si="6"/>
        <v>#DIV/0!</v>
      </c>
    </row>
    <row r="58" spans="1:6" ht="15.75">
      <c r="A58" s="106" t="s">
        <v>39</v>
      </c>
      <c r="B58" s="170">
        <v>6822</v>
      </c>
      <c r="C58" s="60">
        <v>700</v>
      </c>
      <c r="D58" s="60">
        <v>3737</v>
      </c>
      <c r="E58" s="29">
        <f>D58/C58*100</f>
        <v>533.8571428571429</v>
      </c>
      <c r="F58" s="105">
        <f>D58/B58*100</f>
        <v>54.778657285253594</v>
      </c>
    </row>
    <row r="59" spans="1:6" ht="15.75">
      <c r="A59" s="101" t="s">
        <v>114</v>
      </c>
      <c r="B59" s="170">
        <v>531</v>
      </c>
      <c r="C59" s="60">
        <v>739</v>
      </c>
      <c r="D59" s="60">
        <v>82</v>
      </c>
      <c r="E59" s="29">
        <f>D59/C59*100</f>
        <v>11.096075778078484</v>
      </c>
      <c r="F59" s="105">
        <f t="shared" si="6"/>
        <v>15.44256120527307</v>
      </c>
    </row>
    <row r="60" spans="1:6" ht="15.75">
      <c r="A60" s="101" t="s">
        <v>133</v>
      </c>
      <c r="B60" s="170">
        <v>0</v>
      </c>
      <c r="C60" s="60">
        <v>0</v>
      </c>
      <c r="D60" s="60">
        <v>0</v>
      </c>
      <c r="E60" s="29">
        <v>0</v>
      </c>
      <c r="F60" s="105">
        <v>0</v>
      </c>
    </row>
    <row r="61" spans="1:6" ht="15.75">
      <c r="A61" s="101" t="s">
        <v>115</v>
      </c>
      <c r="B61" s="170">
        <v>0</v>
      </c>
      <c r="C61" s="60"/>
      <c r="D61" s="60">
        <v>0</v>
      </c>
      <c r="E61" s="29">
        <v>0</v>
      </c>
      <c r="F61" s="105">
        <v>0</v>
      </c>
    </row>
    <row r="62" spans="1:6" ht="15.75">
      <c r="A62" s="106" t="s">
        <v>40</v>
      </c>
      <c r="B62" s="170">
        <v>0</v>
      </c>
      <c r="C62" s="60"/>
      <c r="D62" s="60">
        <v>0</v>
      </c>
      <c r="E62" s="179">
        <v>0</v>
      </c>
      <c r="F62" s="105">
        <v>0</v>
      </c>
    </row>
    <row r="63" spans="1:6" ht="15.75">
      <c r="A63" s="149" t="s">
        <v>41</v>
      </c>
      <c r="B63" s="228">
        <f>B62+B59+B58+B52+B49+B47+B44+B41+B38+B35+B32+B60</f>
        <v>410241</v>
      </c>
      <c r="C63" s="228">
        <f>C62+C59+C58+C52+C49+C47+C44+C41+C38+C35+C32+C60</f>
        <v>116162</v>
      </c>
      <c r="D63" s="228">
        <f>D62+D59+D58+D52+D49+D47+D44+D41+D38+D35+D32+D60</f>
        <v>98945</v>
      </c>
      <c r="E63" s="180">
        <f>D63/C63*100</f>
        <v>85.17845767118335</v>
      </c>
      <c r="F63" s="181">
        <f>D63/B63*100</f>
        <v>24.118749710536</v>
      </c>
    </row>
    <row r="64" spans="1:6" ht="31.5">
      <c r="A64" s="150" t="s">
        <v>152</v>
      </c>
      <c r="B64" s="168">
        <f>B29-B63</f>
        <v>-57323.58999999997</v>
      </c>
      <c r="C64" s="168">
        <f>C29-C63</f>
        <v>-17499</v>
      </c>
      <c r="D64" s="168">
        <f>SUM(D29-D63)</f>
        <v>-12027.399999999994</v>
      </c>
      <c r="E64" s="180">
        <f>D64/C64*100</f>
        <v>68.73192753871646</v>
      </c>
      <c r="F64" s="181">
        <f>D64/B64*100</f>
        <v>20.981588906068165</v>
      </c>
    </row>
    <row r="65" spans="1:6" ht="15.75">
      <c r="A65" s="151" t="s">
        <v>43</v>
      </c>
      <c r="B65" s="185">
        <f>SUM(B66:B69)</f>
        <v>57324</v>
      </c>
      <c r="C65" s="233">
        <f>C66</f>
        <v>17499</v>
      </c>
      <c r="D65" s="185">
        <f>SUM(D66:D68)</f>
        <v>12027</v>
      </c>
      <c r="E65" s="186">
        <f>D65/C65*100</f>
        <v>68.72964169381108</v>
      </c>
      <c r="F65" s="187">
        <f>D65/B65*100</f>
        <v>20.980741050868744</v>
      </c>
    </row>
    <row r="66" spans="1:9" ht="30.75">
      <c r="A66" s="109" t="s">
        <v>44</v>
      </c>
      <c r="B66" s="169">
        <v>57324</v>
      </c>
      <c r="C66" s="169">
        <v>17499</v>
      </c>
      <c r="D66" s="169">
        <v>12027</v>
      </c>
      <c r="E66" s="177">
        <f>D66/C66*100</f>
        <v>68.72964169381108</v>
      </c>
      <c r="F66" s="174">
        <f>D66/B66*100</f>
        <v>20.980741050868744</v>
      </c>
      <c r="G66" s="3"/>
      <c r="I66" s="4"/>
    </row>
    <row r="67" spans="1:7" ht="30.75">
      <c r="A67" s="110" t="s">
        <v>57</v>
      </c>
      <c r="B67" s="184">
        <v>0</v>
      </c>
      <c r="C67" s="163">
        <v>0</v>
      </c>
      <c r="D67" s="163">
        <v>0</v>
      </c>
      <c r="E67" s="177">
        <v>0</v>
      </c>
      <c r="F67" s="174">
        <v>0</v>
      </c>
      <c r="G67" s="3"/>
    </row>
    <row r="68" spans="1:7" ht="30.75">
      <c r="A68" s="110" t="s">
        <v>58</v>
      </c>
      <c r="B68" s="163">
        <v>0</v>
      </c>
      <c r="C68" s="164">
        <v>0</v>
      </c>
      <c r="D68" s="164">
        <v>0</v>
      </c>
      <c r="E68" s="177">
        <v>0</v>
      </c>
      <c r="F68" s="174">
        <v>0</v>
      </c>
      <c r="G68" s="3"/>
    </row>
    <row r="69" spans="1:7" ht="12.75">
      <c r="A69" s="11"/>
      <c r="B69" s="6"/>
      <c r="C69" s="1"/>
      <c r="D69" s="6"/>
      <c r="G69" s="3"/>
    </row>
    <row r="70" spans="1:4" ht="12.75">
      <c r="A70" s="11"/>
      <c r="B70" s="6"/>
      <c r="C70" s="6"/>
      <c r="D70" s="6"/>
    </row>
    <row r="71" spans="1:3" ht="12.75">
      <c r="A71" s="11"/>
      <c r="C71" s="1"/>
    </row>
    <row r="72" spans="1:3" ht="12.75">
      <c r="A72" s="11"/>
      <c r="C72" s="1"/>
    </row>
    <row r="73" ht="12.75">
      <c r="C73" s="1"/>
    </row>
    <row r="74" ht="12.75">
      <c r="C74" s="1"/>
    </row>
    <row r="75" ht="12.75">
      <c r="C75" s="1"/>
    </row>
  </sheetData>
  <sheetProtection selectLockedCells="1" selectUnlockedCells="1"/>
  <mergeCells count="2">
    <mergeCell ref="A2:F2"/>
    <mergeCell ref="A3:F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02"/>
  <sheetViews>
    <sheetView tabSelected="1" zoomScaleSheetLayoutView="75" zoomScalePageLayoutView="0" workbookViewId="0" topLeftCell="A1">
      <selection activeCell="A11" sqref="A11"/>
    </sheetView>
  </sheetViews>
  <sheetFormatPr defaultColWidth="9.00390625" defaultRowHeight="12.75"/>
  <cols>
    <col min="1" max="1" width="43.375" style="0" customWidth="1"/>
    <col min="2" max="2" width="12.125" style="0" customWidth="1"/>
    <col min="3" max="3" width="11.50390625" style="32" bestFit="1" customWidth="1"/>
    <col min="4" max="4" width="11.875" style="0" customWidth="1"/>
    <col min="5" max="5" width="10.625" style="0" customWidth="1"/>
    <col min="6" max="6" width="9.50390625" style="0" customWidth="1"/>
    <col min="7" max="7" width="3.125" style="0" customWidth="1"/>
    <col min="8" max="8" width="11.125" style="0" customWidth="1"/>
  </cols>
  <sheetData>
    <row r="1" spans="1:85" ht="17.25" customHeight="1">
      <c r="A1" s="244"/>
      <c r="B1" s="244"/>
      <c r="C1" s="244"/>
      <c r="D1" s="244"/>
      <c r="E1" s="244"/>
      <c r="F1" s="2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s="12" customFormat="1" ht="27.75" customHeight="1">
      <c r="A2" s="246" t="s">
        <v>158</v>
      </c>
      <c r="B2" s="246"/>
      <c r="C2" s="246"/>
      <c r="D2" s="246"/>
      <c r="E2" s="246"/>
      <c r="F2" s="24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s="12" customFormat="1" ht="26.25" customHeight="1">
      <c r="A3" s="243" t="str">
        <f>поселения!A3</f>
        <v>на  1июня 2015 года </v>
      </c>
      <c r="B3" s="243"/>
      <c r="C3" s="243"/>
      <c r="D3" s="243"/>
      <c r="E3" s="243"/>
      <c r="F3" s="243"/>
      <c r="G3" s="5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s="12" customFormat="1" ht="4.5" customHeight="1">
      <c r="A4" s="65"/>
      <c r="B4" s="65"/>
      <c r="C4" s="65"/>
      <c r="D4" s="65"/>
      <c r="E4" s="65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s="12" customFormat="1" ht="12" customHeight="1">
      <c r="A5" s="66"/>
      <c r="B5" s="66"/>
      <c r="C5" s="93"/>
      <c r="D5" s="67"/>
      <c r="E5" s="32"/>
      <c r="F5" s="68" t="s">
        <v>59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s="12" customFormat="1" ht="36">
      <c r="A6" s="69"/>
      <c r="B6" s="153" t="str">
        <f>район!B5</f>
        <v>План на 2015г.</v>
      </c>
      <c r="C6" s="154" t="str">
        <f>район!C5</f>
        <v>Исполнено на 1.06. 2014 г.</v>
      </c>
      <c r="D6" s="155" t="str">
        <f>район!D5</f>
        <v>Исполнено на 1.06. 2015 г.</v>
      </c>
      <c r="E6" s="156" t="str">
        <f>район!E5</f>
        <v>%  вып. к 2014 г</v>
      </c>
      <c r="F6" s="157" t="str">
        <f>район!F5</f>
        <v>% вып. к плану      2015 г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s="12" customFormat="1" ht="14.25" customHeight="1">
      <c r="A7" s="70">
        <v>1</v>
      </c>
      <c r="B7" s="71">
        <v>2</v>
      </c>
      <c r="C7" s="94">
        <v>3</v>
      </c>
      <c r="D7" s="70">
        <v>4</v>
      </c>
      <c r="E7" s="71">
        <v>5</v>
      </c>
      <c r="F7" s="72"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3"/>
      <c r="AU7" s="13"/>
      <c r="AV7" s="13"/>
      <c r="AW7" s="13"/>
      <c r="AX7" s="13"/>
      <c r="AY7" s="1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s="12" customFormat="1" ht="41.25" customHeight="1">
      <c r="A8" s="117" t="s">
        <v>132</v>
      </c>
      <c r="B8" s="217">
        <f>SUM(B9:B24)</f>
        <v>337646.81000000006</v>
      </c>
      <c r="C8" s="217">
        <f>SUM(C9:C24)</f>
        <v>110752</v>
      </c>
      <c r="D8" s="218">
        <f>SUM(D9:D24)</f>
        <v>142421.59999999998</v>
      </c>
      <c r="E8" s="118">
        <f aca="true" t="shared" si="0" ref="E8:E24">D8/C8%</f>
        <v>128.59505923143598</v>
      </c>
      <c r="F8" s="119">
        <f aca="true" t="shared" si="1" ref="F8:F14">D8/B8*100</f>
        <v>42.18064432476052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3"/>
      <c r="AU8" s="13"/>
      <c r="AV8" s="13"/>
      <c r="AW8" s="13"/>
      <c r="AX8" s="13"/>
      <c r="AY8" s="13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s="12" customFormat="1" ht="15.75">
      <c r="A9" s="27" t="s">
        <v>2</v>
      </c>
      <c r="B9" s="28">
        <f>район!B8+поселения!B8</f>
        <v>188234</v>
      </c>
      <c r="C9" s="233">
        <f>район!C8+поселения!C8</f>
        <v>62577</v>
      </c>
      <c r="D9" s="28">
        <f>поселения!D8+район!D8</f>
        <v>68262.2</v>
      </c>
      <c r="E9" s="29">
        <f t="shared" si="0"/>
        <v>109.08512712338398</v>
      </c>
      <c r="F9" s="105">
        <f t="shared" si="1"/>
        <v>36.264543068733595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s="12" customFormat="1" ht="15.75">
      <c r="A10" s="27" t="s">
        <v>138</v>
      </c>
      <c r="B10" s="28">
        <f>поселения!B9+район!B9</f>
        <v>13286</v>
      </c>
      <c r="C10" s="233">
        <f>поселения!C9+район!C9</f>
        <v>7606</v>
      </c>
      <c r="D10" s="28">
        <f>район!D9+поселения!D9</f>
        <v>7473.4</v>
      </c>
      <c r="E10" s="29">
        <f t="shared" si="0"/>
        <v>98.25663949513542</v>
      </c>
      <c r="F10" s="105">
        <f>D10/B10*100</f>
        <v>56.250188167996384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s="12" customFormat="1" ht="45.75" customHeight="1">
      <c r="A11" s="30" t="s">
        <v>139</v>
      </c>
      <c r="B11" s="28">
        <f>район!B10</f>
        <v>736</v>
      </c>
      <c r="C11" s="233">
        <f>район!C10</f>
        <v>311</v>
      </c>
      <c r="D11" s="28">
        <f>район!D10</f>
        <v>247</v>
      </c>
      <c r="E11" s="29">
        <f t="shared" si="0"/>
        <v>79.42122186495178</v>
      </c>
      <c r="F11" s="105">
        <f t="shared" si="1"/>
        <v>33.559782608695656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s="12" customFormat="1" ht="15.75">
      <c r="A12" s="30" t="s">
        <v>3</v>
      </c>
      <c r="B12" s="28">
        <f>район!B11</f>
        <v>6663</v>
      </c>
      <c r="C12" s="28">
        <f>район!C11</f>
        <v>2447</v>
      </c>
      <c r="D12" s="28">
        <f>район!D11</f>
        <v>2817</v>
      </c>
      <c r="E12" s="29">
        <f t="shared" si="0"/>
        <v>115.12055578259093</v>
      </c>
      <c r="F12" s="105">
        <f t="shared" si="1"/>
        <v>42.278253039171545</v>
      </c>
      <c r="G12" s="1"/>
      <c r="H12" s="1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s="12" customFormat="1" ht="15.75">
      <c r="A13" s="30" t="s">
        <v>4</v>
      </c>
      <c r="B13" s="28">
        <f>район!B12+поселения!B10</f>
        <v>3057</v>
      </c>
      <c r="C13" s="28">
        <f>район!C12+поселения!C10</f>
        <v>1127</v>
      </c>
      <c r="D13" s="28">
        <f>поселения!D10+район!D12</f>
        <v>8172.4</v>
      </c>
      <c r="E13" s="29">
        <f t="shared" si="0"/>
        <v>725.1464063886424</v>
      </c>
      <c r="F13" s="105">
        <f t="shared" si="1"/>
        <v>267.33398756951254</v>
      </c>
      <c r="G13" s="1"/>
      <c r="H13" s="1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s="12" customFormat="1" ht="15.75" customHeight="1">
      <c r="A14" s="30" t="s">
        <v>60</v>
      </c>
      <c r="B14" s="28">
        <f>поселения!B11</f>
        <v>3005</v>
      </c>
      <c r="C14" s="28">
        <f>поселения!C11</f>
        <v>233</v>
      </c>
      <c r="D14" s="28">
        <f>поселения!D11</f>
        <v>565</v>
      </c>
      <c r="E14" s="29">
        <f t="shared" si="0"/>
        <v>242.4892703862661</v>
      </c>
      <c r="F14" s="105">
        <f t="shared" si="1"/>
        <v>18.80199667221298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s="12" customFormat="1" ht="15.75" customHeight="1">
      <c r="A15" s="27" t="s">
        <v>49</v>
      </c>
      <c r="B15" s="28">
        <f>поселения!B12</f>
        <v>21909</v>
      </c>
      <c r="C15" s="28">
        <f>поселения!C12</f>
        <v>8987</v>
      </c>
      <c r="D15" s="28">
        <f>поселения!D12</f>
        <v>9591</v>
      </c>
      <c r="E15" s="29">
        <f t="shared" si="0"/>
        <v>106.72081896072103</v>
      </c>
      <c r="F15" s="105">
        <f>D15/B15*100</f>
        <v>43.77653019307134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s="12" customFormat="1" ht="15" customHeight="1">
      <c r="A16" s="27" t="s">
        <v>5</v>
      </c>
      <c r="B16" s="28">
        <f>поселения!B13+район!B13</f>
        <v>774</v>
      </c>
      <c r="C16" s="28">
        <f>район!C13+поселения!C13</f>
        <v>211</v>
      </c>
      <c r="D16" s="28">
        <f>район!D13+поселения!D13</f>
        <v>317</v>
      </c>
      <c r="E16" s="29">
        <f t="shared" si="0"/>
        <v>150.23696682464455</v>
      </c>
      <c r="F16" s="105">
        <f>D16/B16*100</f>
        <v>40.95607235142119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s="12" customFormat="1" ht="50.25" customHeight="1">
      <c r="A17" s="30" t="s">
        <v>6</v>
      </c>
      <c r="B17" s="28">
        <f>поселения!B14+район!B14</f>
        <v>0.41</v>
      </c>
      <c r="C17" s="28">
        <f>район!C14+поселения!C14</f>
        <v>0</v>
      </c>
      <c r="D17" s="28">
        <f>район!D14+поселения!D14</f>
        <v>0</v>
      </c>
      <c r="E17" s="29">
        <v>0</v>
      </c>
      <c r="F17" s="105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s="12" customFormat="1" ht="48">
      <c r="A18" s="31" t="s">
        <v>7</v>
      </c>
      <c r="B18" s="28">
        <f>поселения!B15+район!B15</f>
        <v>47993</v>
      </c>
      <c r="C18" s="28">
        <f>район!C15+поселения!C15</f>
        <v>13630</v>
      </c>
      <c r="D18" s="28">
        <f>район!D15+поселения!D15</f>
        <v>12400.3</v>
      </c>
      <c r="E18" s="29">
        <f t="shared" si="0"/>
        <v>90.97798972853997</v>
      </c>
      <c r="F18" s="105">
        <f aca="true" t="shared" si="2" ref="F18:F23">D18/B18*100</f>
        <v>25.837726335090533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s="12" customFormat="1" ht="32.25">
      <c r="A19" s="31" t="s">
        <v>8</v>
      </c>
      <c r="B19" s="28">
        <f>район!B16</f>
        <v>10000</v>
      </c>
      <c r="C19" s="28">
        <f>район!C16</f>
        <v>4962</v>
      </c>
      <c r="D19" s="28">
        <f>район!D16</f>
        <v>4584</v>
      </c>
      <c r="E19" s="29">
        <f t="shared" si="0"/>
        <v>92.38210399032648</v>
      </c>
      <c r="F19" s="105">
        <f t="shared" si="2"/>
        <v>45.839999999999996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s="12" customFormat="1" ht="33" customHeight="1">
      <c r="A20" s="31" t="s">
        <v>9</v>
      </c>
      <c r="B20" s="28">
        <f>поселения!B16+район!B17</f>
        <v>37400.4</v>
      </c>
      <c r="C20" s="28">
        <f>район!C17+поселения!C16</f>
        <v>5756</v>
      </c>
      <c r="D20" s="28">
        <f>район!D17+поселения!D16</f>
        <v>24264</v>
      </c>
      <c r="E20" s="29">
        <f t="shared" si="0"/>
        <v>421.54273801250866</v>
      </c>
      <c r="F20" s="105">
        <f t="shared" si="2"/>
        <v>64.87631148329965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s="12" customFormat="1" ht="30.75" customHeight="1">
      <c r="A21" s="31" t="s">
        <v>10</v>
      </c>
      <c r="B21" s="28">
        <f>поселения!B17+район!B18</f>
        <v>2506</v>
      </c>
      <c r="C21" s="28">
        <f>район!C18+поселения!C17</f>
        <v>2096</v>
      </c>
      <c r="D21" s="28">
        <f>район!D18+поселения!D17</f>
        <v>2120.3</v>
      </c>
      <c r="E21" s="29">
        <f t="shared" si="0"/>
        <v>101.15935114503817</v>
      </c>
      <c r="F21" s="105">
        <f t="shared" si="2"/>
        <v>84.60893854748605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s="12" customFormat="1" ht="15.75">
      <c r="A22" s="27" t="s">
        <v>11</v>
      </c>
      <c r="B22" s="28">
        <f>район!B19+поселения!B18</f>
        <v>1942</v>
      </c>
      <c r="C22" s="28">
        <f>район!C19+поселения!C18</f>
        <v>732</v>
      </c>
      <c r="D22" s="28">
        <f>район!D19+поселения!D18</f>
        <v>1502</v>
      </c>
      <c r="E22" s="29">
        <f t="shared" si="0"/>
        <v>205.19125683060108</v>
      </c>
      <c r="F22" s="105">
        <f t="shared" si="2"/>
        <v>77.34294541709578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s="12" customFormat="1" ht="15.75">
      <c r="A23" s="27" t="s">
        <v>12</v>
      </c>
      <c r="B23" s="28">
        <f>поселения!B19+район!B20</f>
        <v>141</v>
      </c>
      <c r="C23" s="28">
        <f>район!C20+поселения!C19</f>
        <v>69</v>
      </c>
      <c r="D23" s="28">
        <f>район!D20+поселения!D19</f>
        <v>63</v>
      </c>
      <c r="E23" s="29">
        <f t="shared" si="0"/>
        <v>91.30434782608697</v>
      </c>
      <c r="F23" s="105">
        <f t="shared" si="2"/>
        <v>44.680851063829785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s="12" customFormat="1" ht="15.75">
      <c r="A24" s="27" t="s">
        <v>61</v>
      </c>
      <c r="B24" s="28">
        <f>район!B21+поселения!B20</f>
        <v>0</v>
      </c>
      <c r="C24" s="28">
        <f>район!C21+поселения!C20</f>
        <v>8</v>
      </c>
      <c r="D24" s="28">
        <f>район!D21+поселения!D20</f>
        <v>43</v>
      </c>
      <c r="E24" s="29">
        <f t="shared" si="0"/>
        <v>537.5</v>
      </c>
      <c r="F24" s="10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s="12" customFormat="1" ht="15" customHeight="1">
      <c r="A25" s="107" t="s">
        <v>15</v>
      </c>
      <c r="B25" s="205">
        <f>B26+B27+B28+B29+B30+B31+B32</f>
        <v>851865</v>
      </c>
      <c r="C25" s="205">
        <f>SUM(C26:C32)+21</f>
        <v>347328</v>
      </c>
      <c r="D25" s="205">
        <f>SUM(D26:D32)</f>
        <v>256898.66</v>
      </c>
      <c r="E25" s="232">
        <f aca="true" t="shared" si="3" ref="E25:E33">D25/C25%</f>
        <v>73.96428160125299</v>
      </c>
      <c r="F25" s="208">
        <f aca="true" t="shared" si="4" ref="F25:F33">D25/B25*100</f>
        <v>30.15720331273148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s="12" customFormat="1" ht="15.75">
      <c r="A26" s="96" t="s">
        <v>16</v>
      </c>
      <c r="B26" s="206">
        <f>район!B23+поселения!B22-1</f>
        <v>349372</v>
      </c>
      <c r="C26" s="206">
        <f>район!C23+поселения!C22</f>
        <v>162046</v>
      </c>
      <c r="D26" s="206">
        <f>район!D23+поселения!D22</f>
        <v>127720</v>
      </c>
      <c r="E26" s="112">
        <f t="shared" si="3"/>
        <v>78.8171260012589</v>
      </c>
      <c r="F26" s="171">
        <f t="shared" si="4"/>
        <v>36.55702231432399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12" customFormat="1" ht="15.75">
      <c r="A27" s="97" t="s">
        <v>17</v>
      </c>
      <c r="B27" s="206">
        <f>район!B24+поселения!B23</f>
        <v>262419</v>
      </c>
      <c r="C27" s="206">
        <f>район!C24+поселения!C23</f>
        <v>158227</v>
      </c>
      <c r="D27" s="206">
        <f>район!D24+поселения!D23</f>
        <v>94582</v>
      </c>
      <c r="E27" s="112">
        <f t="shared" si="3"/>
        <v>59.77614440013399</v>
      </c>
      <c r="F27" s="171">
        <f t="shared" si="4"/>
        <v>36.04235973767143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s="12" customFormat="1" ht="15" customHeight="1">
      <c r="A28" s="96" t="s">
        <v>18</v>
      </c>
      <c r="B28" s="206">
        <f>район!B25+поселения!B24</f>
        <v>33494</v>
      </c>
      <c r="C28" s="206">
        <f>район!C25+поселения!C24</f>
        <v>10128</v>
      </c>
      <c r="D28" s="206">
        <f>район!D25+поселения!D24</f>
        <v>13711</v>
      </c>
      <c r="E28" s="112">
        <f t="shared" si="3"/>
        <v>135.37717219589257</v>
      </c>
      <c r="F28" s="171">
        <f t="shared" si="4"/>
        <v>40.93568997432376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s="194" customFormat="1" ht="15" customHeight="1">
      <c r="A29" s="193" t="s">
        <v>19</v>
      </c>
      <c r="B29" s="206">
        <f>район!B26+поселения!B25</f>
        <v>206553</v>
      </c>
      <c r="C29" s="206">
        <f>район!C26+поселения!C25</f>
        <v>17722</v>
      </c>
      <c r="D29" s="206">
        <f>район!D26+поселения!D25</f>
        <v>21401</v>
      </c>
      <c r="E29" s="112">
        <f t="shared" si="3"/>
        <v>120.75950795621262</v>
      </c>
      <c r="F29" s="171">
        <f t="shared" si="4"/>
        <v>10.361021142273412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</row>
    <row r="30" spans="1:85" s="12" customFormat="1" ht="15.75">
      <c r="A30" s="101" t="s">
        <v>22</v>
      </c>
      <c r="B30" s="170">
        <f>поселения!B26+район!B30</f>
        <v>3365</v>
      </c>
      <c r="C30" s="206">
        <f>район!C30+поселения!C26</f>
        <v>1407</v>
      </c>
      <c r="D30" s="60">
        <f>район!D30+поселения!D26</f>
        <v>2823</v>
      </c>
      <c r="E30" s="112">
        <f t="shared" si="3"/>
        <v>200.63965884861406</v>
      </c>
      <c r="F30" s="171">
        <f t="shared" si="4"/>
        <v>83.89301634472511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s="12" customFormat="1" ht="48.75" customHeight="1">
      <c r="A31" s="30" t="s">
        <v>13</v>
      </c>
      <c r="B31" s="170">
        <f>район!B31+поселения!B27</f>
        <v>4582</v>
      </c>
      <c r="C31" s="206">
        <f>район!C31+поселения!C27</f>
        <v>249</v>
      </c>
      <c r="D31" s="60">
        <f>район!D31+поселения!D27</f>
        <v>4582</v>
      </c>
      <c r="E31" s="112">
        <f t="shared" si="3"/>
        <v>1840.160642570281</v>
      </c>
      <c r="F31" s="171">
        <f t="shared" si="4"/>
        <v>100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s="12" customFormat="1" ht="32.25">
      <c r="A32" s="30" t="s">
        <v>14</v>
      </c>
      <c r="B32" s="170">
        <f>район!B32+поселения!B28</f>
        <v>-7920</v>
      </c>
      <c r="C32" s="206">
        <f>район!C32+поселения!C28</f>
        <v>-2472</v>
      </c>
      <c r="D32" s="60">
        <f>район!D32+поселения!D28</f>
        <v>-7920.34</v>
      </c>
      <c r="E32" s="112">
        <f t="shared" si="3"/>
        <v>320.40210355987057</v>
      </c>
      <c r="F32" s="171">
        <f t="shared" si="4"/>
        <v>100.00429292929294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s="12" customFormat="1" ht="15.75">
      <c r="A33" s="107" t="s">
        <v>23</v>
      </c>
      <c r="B33" s="219">
        <f>B25+B8</f>
        <v>1189511.81</v>
      </c>
      <c r="C33" s="219">
        <v>458059</v>
      </c>
      <c r="D33" s="219">
        <f>D25+D8</f>
        <v>399320.26</v>
      </c>
      <c r="E33" s="189">
        <f t="shared" si="3"/>
        <v>87.1765995210224</v>
      </c>
      <c r="F33" s="190">
        <f t="shared" si="4"/>
        <v>33.5700962901747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s="12" customFormat="1" ht="15.75">
      <c r="A34" s="107" t="s">
        <v>24</v>
      </c>
      <c r="B34" s="205"/>
      <c r="C34" s="28"/>
      <c r="D34" s="220"/>
      <c r="E34" s="195"/>
      <c r="F34" s="19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s="12" customFormat="1" ht="15.75">
      <c r="A35" s="27" t="s">
        <v>25</v>
      </c>
      <c r="B35" s="28">
        <f>район!B37+поселения!B32</f>
        <v>154683</v>
      </c>
      <c r="C35" s="28">
        <f>район!C37+поселения!C32</f>
        <v>55008</v>
      </c>
      <c r="D35" s="28">
        <f>район!D37+поселения!D32</f>
        <v>56110</v>
      </c>
      <c r="E35" s="195">
        <f aca="true" t="shared" si="5" ref="E35:E54">D35/C35%</f>
        <v>102.00334496800464</v>
      </c>
      <c r="F35" s="192">
        <f aca="true" t="shared" si="6" ref="F35:F51">D35/B35*100</f>
        <v>36.27418656219494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s="12" customFormat="1" ht="15">
      <c r="A36" s="114" t="s">
        <v>26</v>
      </c>
      <c r="B36" s="162">
        <f>район!B38+поселения!B33</f>
        <v>70106</v>
      </c>
      <c r="C36" s="162">
        <f>район!C38+поселения!C33</f>
        <v>29030</v>
      </c>
      <c r="D36" s="162">
        <f>район!D38+поселения!D33</f>
        <v>28211</v>
      </c>
      <c r="E36" s="197">
        <f t="shared" si="5"/>
        <v>97.17878057182224</v>
      </c>
      <c r="F36" s="198">
        <f t="shared" si="6"/>
        <v>40.24049296779163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s="12" customFormat="1" ht="15">
      <c r="A37" s="114" t="s">
        <v>27</v>
      </c>
      <c r="B37" s="162">
        <f>район!B39+поселения!B34</f>
        <v>1151</v>
      </c>
      <c r="C37" s="162">
        <f>район!C39+поселения!C34</f>
        <v>206</v>
      </c>
      <c r="D37" s="162">
        <f>район!D39+поселения!D34</f>
        <v>294</v>
      </c>
      <c r="E37" s="197">
        <f t="shared" si="5"/>
        <v>142.71844660194174</v>
      </c>
      <c r="F37" s="198">
        <f t="shared" si="6"/>
        <v>25.543006081668114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s="12" customFormat="1" ht="15.75">
      <c r="A38" s="30" t="s">
        <v>51</v>
      </c>
      <c r="B38" s="28">
        <f>район!B40+поселения!B35</f>
        <v>5198</v>
      </c>
      <c r="C38" s="28">
        <f>район!C40+поселения!C35</f>
        <v>1827</v>
      </c>
      <c r="D38" s="28">
        <f>поселения!D35+район!D40</f>
        <v>2069</v>
      </c>
      <c r="E38" s="195">
        <f>D38/C38%</f>
        <v>113.24575807334428</v>
      </c>
      <c r="F38" s="199">
        <f t="shared" si="6"/>
        <v>39.80377068103117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s="12" customFormat="1" ht="15.75">
      <c r="A39" s="114" t="s">
        <v>26</v>
      </c>
      <c r="B39" s="162">
        <f>поселения!B36</f>
        <v>1083</v>
      </c>
      <c r="C39" s="162">
        <f>поселения!C36</f>
        <v>326</v>
      </c>
      <c r="D39" s="162">
        <f>поселения!D36</f>
        <v>381</v>
      </c>
      <c r="E39" s="195">
        <f>D39/C39%</f>
        <v>116.87116564417178</v>
      </c>
      <c r="F39" s="198">
        <f t="shared" si="6"/>
        <v>35.18005540166205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s="12" customFormat="1" ht="29.25" customHeight="1">
      <c r="A40" s="30" t="s">
        <v>28</v>
      </c>
      <c r="B40" s="28">
        <f>район!B41+поселения!B38</f>
        <v>7736</v>
      </c>
      <c r="C40" s="28">
        <f>район!C41+поселения!C38</f>
        <v>2147</v>
      </c>
      <c r="D40" s="28">
        <f>район!D41+поселения!D38</f>
        <v>2633</v>
      </c>
      <c r="E40" s="195">
        <f t="shared" si="5"/>
        <v>122.63623660922218</v>
      </c>
      <c r="F40" s="192">
        <f t="shared" si="6"/>
        <v>34.03567735263702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s="12" customFormat="1" ht="15" customHeight="1">
      <c r="A41" s="114" t="s">
        <v>26</v>
      </c>
      <c r="B41" s="162">
        <f>район!B42+поселения!B39</f>
        <v>1614</v>
      </c>
      <c r="C41" s="162">
        <f>район!C42+поселения!C36</f>
        <v>992</v>
      </c>
      <c r="D41" s="162">
        <f>район!D42+поселения!D39</f>
        <v>785</v>
      </c>
      <c r="E41" s="197">
        <f t="shared" si="5"/>
        <v>79.13306451612904</v>
      </c>
      <c r="F41" s="198">
        <f t="shared" si="6"/>
        <v>48.63692688971499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s="12" customFormat="1" ht="15">
      <c r="A42" s="114" t="s">
        <v>27</v>
      </c>
      <c r="B42" s="162">
        <f>район!B43+поселения!B40</f>
        <v>417.4</v>
      </c>
      <c r="C42" s="162">
        <f>район!C43+поселения!C40</f>
        <v>88</v>
      </c>
      <c r="D42" s="162">
        <f>район!D43+поселения!D40</f>
        <v>344.4</v>
      </c>
      <c r="E42" s="197">
        <f t="shared" si="5"/>
        <v>391.3636363636363</v>
      </c>
      <c r="F42" s="198">
        <f t="shared" si="6"/>
        <v>82.5107810253953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s="12" customFormat="1" ht="14.25" customHeight="1">
      <c r="A43" s="27" t="s">
        <v>29</v>
      </c>
      <c r="B43" s="28">
        <f>район!B44+поселения!B41</f>
        <v>129765</v>
      </c>
      <c r="C43" s="28">
        <f>район!C44+поселения!C41</f>
        <v>25231</v>
      </c>
      <c r="D43" s="28">
        <f>район!D44+поселения!D41</f>
        <v>18715</v>
      </c>
      <c r="E43" s="195">
        <f t="shared" si="5"/>
        <v>74.17462645158733</v>
      </c>
      <c r="F43" s="192">
        <f t="shared" si="6"/>
        <v>14.422224790968288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s="12" customFormat="1" ht="15">
      <c r="A44" s="114" t="s">
        <v>26</v>
      </c>
      <c r="B44" s="162">
        <f>район!B45+поселения!B42</f>
        <v>4387</v>
      </c>
      <c r="C44" s="162">
        <f>район!C45+поселения!C42</f>
        <v>1944</v>
      </c>
      <c r="D44" s="162">
        <f>район!D45+поселения!D42</f>
        <v>1895</v>
      </c>
      <c r="E44" s="197">
        <f t="shared" si="5"/>
        <v>97.47942386831275</v>
      </c>
      <c r="F44" s="198">
        <f t="shared" si="6"/>
        <v>43.1958057898336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s="12" customFormat="1" ht="47.25" customHeight="1">
      <c r="A45" s="108" t="s">
        <v>30</v>
      </c>
      <c r="B45" s="162">
        <f>район!B46+поселения!B43</f>
        <v>5775</v>
      </c>
      <c r="C45" s="162">
        <f>район!C46+поселения!C43</f>
        <v>2477</v>
      </c>
      <c r="D45" s="162">
        <f>район!D46+поселения!D43</f>
        <v>2375</v>
      </c>
      <c r="E45" s="197">
        <f t="shared" si="5"/>
        <v>95.88211546225273</v>
      </c>
      <c r="F45" s="198">
        <f t="shared" si="6"/>
        <v>41.125541125541126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s="12" customFormat="1" ht="15" customHeight="1">
      <c r="A46" s="27" t="s">
        <v>31</v>
      </c>
      <c r="B46" s="28">
        <f>район!B47+поселения!B44</f>
        <v>314106</v>
      </c>
      <c r="C46" s="28">
        <f>район!C47+поселения!C44</f>
        <v>95626</v>
      </c>
      <c r="D46" s="28">
        <f>район!D47+поселения!D44</f>
        <v>60963</v>
      </c>
      <c r="E46" s="191">
        <f t="shared" si="5"/>
        <v>63.75149018049485</v>
      </c>
      <c r="F46" s="192">
        <f t="shared" si="6"/>
        <v>19.408416267120014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s="12" customFormat="1" ht="15" customHeight="1">
      <c r="A47" s="114" t="s">
        <v>26</v>
      </c>
      <c r="B47" s="162">
        <f>район!B48+поселения!B45</f>
        <v>3705</v>
      </c>
      <c r="C47" s="162">
        <f>район!C48+поселения!C45</f>
        <v>4758</v>
      </c>
      <c r="D47" s="162">
        <f>район!D48+поселения!D45</f>
        <v>1544</v>
      </c>
      <c r="E47" s="197">
        <f t="shared" si="5"/>
        <v>32.45060949978983</v>
      </c>
      <c r="F47" s="198">
        <f t="shared" si="6"/>
        <v>41.67341430499325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s="12" customFormat="1" ht="42.75" customHeight="1">
      <c r="A48" s="108" t="s">
        <v>62</v>
      </c>
      <c r="B48" s="162">
        <f>район!B49+поселения!B46</f>
        <v>17772</v>
      </c>
      <c r="C48" s="162">
        <f>район!C49+поселения!C46</f>
        <v>5414</v>
      </c>
      <c r="D48" s="162">
        <f>район!D49+поселения!D46</f>
        <v>8407</v>
      </c>
      <c r="E48" s="197">
        <f t="shared" si="5"/>
        <v>155.28260066494275</v>
      </c>
      <c r="F48" s="198">
        <f t="shared" si="6"/>
        <v>47.304749043439124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s="12" customFormat="1" ht="13.5" customHeight="1">
      <c r="A49" s="31" t="s">
        <v>33</v>
      </c>
      <c r="B49" s="28">
        <f>район!B50+поселения!B47</f>
        <v>0</v>
      </c>
      <c r="C49" s="28">
        <f>район!C50+поселения!C47</f>
        <v>0</v>
      </c>
      <c r="D49" s="28">
        <f>район!D50+поселения!D47</f>
        <v>0</v>
      </c>
      <c r="E49" s="195">
        <v>0</v>
      </c>
      <c r="F49" s="192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s="12" customFormat="1" ht="16.5" customHeight="1">
      <c r="A50" s="108" t="s">
        <v>113</v>
      </c>
      <c r="B50" s="162">
        <f>район!B51+поселения!B48</f>
        <v>0</v>
      </c>
      <c r="C50" s="162">
        <f>район!C51+поселения!C48</f>
        <v>0</v>
      </c>
      <c r="D50" s="162">
        <f>район!D51+поселения!D48</f>
        <v>0</v>
      </c>
      <c r="E50" s="197">
        <v>0</v>
      </c>
      <c r="F50" s="198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s="12" customFormat="1" ht="15.75">
      <c r="A51" s="27" t="s">
        <v>34</v>
      </c>
      <c r="B51" s="28">
        <f>район!B52+поселения!B49</f>
        <v>483334</v>
      </c>
      <c r="C51" s="28">
        <f>район!C52+поселения!C49</f>
        <v>223941</v>
      </c>
      <c r="D51" s="28">
        <f>район!D52+поселения!D49</f>
        <v>201353</v>
      </c>
      <c r="E51" s="195">
        <f t="shared" si="5"/>
        <v>89.91341469404888</v>
      </c>
      <c r="F51" s="192">
        <f t="shared" si="6"/>
        <v>41.65918391836701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s="12" customFormat="1" ht="17.25" customHeight="1" hidden="1">
      <c r="A52" s="114" t="s">
        <v>35</v>
      </c>
      <c r="B52" s="162"/>
      <c r="C52" s="162"/>
      <c r="D52" s="162"/>
      <c r="E52" s="197"/>
      <c r="F52" s="19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s="12" customFormat="1" ht="15" hidden="1">
      <c r="A53" s="114" t="s">
        <v>54</v>
      </c>
      <c r="B53" s="162">
        <f>район!B54+поселения!B50</f>
        <v>7943</v>
      </c>
      <c r="C53" s="162">
        <f>район!C54+поселения!C50</f>
        <v>2995</v>
      </c>
      <c r="D53" s="162">
        <f>район!D54</f>
        <v>2917</v>
      </c>
      <c r="E53" s="197">
        <f t="shared" si="5"/>
        <v>97.39565943238732</v>
      </c>
      <c r="F53" s="198">
        <f aca="true" t="shared" si="7" ref="F53:F67">D53/B53*100</f>
        <v>36.72415963741659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s="12" customFormat="1" ht="15" hidden="1">
      <c r="A54" s="114" t="s">
        <v>27</v>
      </c>
      <c r="B54" s="162">
        <f>район!B55+поселения!B51</f>
        <v>1097</v>
      </c>
      <c r="C54" s="162">
        <f>район!C55+поселения!C51</f>
        <v>6894</v>
      </c>
      <c r="D54" s="162">
        <f>район!D58+поселения!D51</f>
        <v>0</v>
      </c>
      <c r="E54" s="197">
        <f t="shared" si="5"/>
        <v>0</v>
      </c>
      <c r="F54" s="198">
        <f t="shared" si="7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s="12" customFormat="1" ht="15.75">
      <c r="A55" s="30" t="s">
        <v>126</v>
      </c>
      <c r="B55" s="28">
        <f>район!B56+поселения!B52</f>
        <v>153354</v>
      </c>
      <c r="C55" s="28">
        <f>район!C56+поселения!C52</f>
        <v>31088</v>
      </c>
      <c r="D55" s="28">
        <f>район!D56+поселения!D52</f>
        <v>32730</v>
      </c>
      <c r="E55" s="195">
        <f aca="true" t="shared" si="8" ref="E55:E67">D55/C55%</f>
        <v>105.28178075141534</v>
      </c>
      <c r="F55" s="192">
        <f t="shared" si="7"/>
        <v>21.3427755389491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s="12" customFormat="1" ht="21" customHeight="1">
      <c r="A56" s="115" t="s">
        <v>37</v>
      </c>
      <c r="B56" s="162">
        <f>район!B57+поселения!B53</f>
        <v>1128</v>
      </c>
      <c r="C56" s="162">
        <f>район!C57+поселения!C53</f>
        <v>755</v>
      </c>
      <c r="D56" s="162">
        <f>район!D57+поселения!D53</f>
        <v>473</v>
      </c>
      <c r="E56" s="197">
        <f t="shared" si="8"/>
        <v>62.64900662251656</v>
      </c>
      <c r="F56" s="198">
        <f t="shared" si="7"/>
        <v>41.93262411347518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s="12" customFormat="1" ht="21" customHeight="1">
      <c r="A57" s="114" t="s">
        <v>27</v>
      </c>
      <c r="B57" s="162">
        <f>район!B58+поселения!B54</f>
        <v>35500</v>
      </c>
      <c r="C57" s="162">
        <f>район!C58+поселения!C54</f>
        <v>11</v>
      </c>
      <c r="D57" s="162">
        <f>район!D58+поселения!D54</f>
        <v>0</v>
      </c>
      <c r="E57" s="197">
        <f t="shared" si="8"/>
        <v>0</v>
      </c>
      <c r="F57" s="198">
        <f t="shared" si="7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s="12" customFormat="1" ht="1.5" customHeight="1" hidden="1">
      <c r="A58" s="27" t="s">
        <v>116</v>
      </c>
      <c r="B58" s="28">
        <f>район!B59</f>
        <v>0</v>
      </c>
      <c r="C58" s="28">
        <f>район!C59+поселения!C55</f>
        <v>0</v>
      </c>
      <c r="D58" s="28">
        <f>район!D59</f>
        <v>0</v>
      </c>
      <c r="E58" s="195" t="e">
        <f t="shared" si="8"/>
        <v>#DIV/0!</v>
      </c>
      <c r="F58" s="192" t="e">
        <f t="shared" si="7"/>
        <v>#DIV/0!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s="12" customFormat="1" ht="15" hidden="1">
      <c r="A59" s="115" t="s">
        <v>38</v>
      </c>
      <c r="B59" s="162">
        <f>район!B60</f>
        <v>0</v>
      </c>
      <c r="C59" s="162">
        <f>район!C60+поселения!C56</f>
        <v>0</v>
      </c>
      <c r="D59" s="162">
        <f>район!D60+поселения!D56</f>
        <v>0</v>
      </c>
      <c r="E59" s="197" t="e">
        <f t="shared" si="8"/>
        <v>#DIV/0!</v>
      </c>
      <c r="F59" s="198" t="e">
        <f t="shared" si="7"/>
        <v>#DIV/0!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s="12" customFormat="1" ht="15" hidden="1">
      <c r="A60" s="114" t="s">
        <v>27</v>
      </c>
      <c r="B60" s="162">
        <f>район!B61+поселения!B57</f>
        <v>0</v>
      </c>
      <c r="C60" s="162">
        <f>район!C61+поселения!C57</f>
        <v>0</v>
      </c>
      <c r="D60" s="162">
        <f>район!D61+поселения!D57</f>
        <v>0</v>
      </c>
      <c r="E60" s="197" t="e">
        <f t="shared" si="8"/>
        <v>#DIV/0!</v>
      </c>
      <c r="F60" s="198" t="e">
        <f t="shared" si="7"/>
        <v>#DIV/0!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s="12" customFormat="1" ht="15.75">
      <c r="A61" s="101" t="s">
        <v>39</v>
      </c>
      <c r="B61" s="28">
        <f>район!B62+поселения!B58</f>
        <v>58286</v>
      </c>
      <c r="C61" s="28">
        <f>район!C62+поселения!C58</f>
        <v>20360</v>
      </c>
      <c r="D61" s="28">
        <f>район!D62+поселения!D58</f>
        <v>23165</v>
      </c>
      <c r="E61" s="195">
        <f t="shared" si="8"/>
        <v>113.7770137524558</v>
      </c>
      <c r="F61" s="192">
        <f t="shared" si="7"/>
        <v>39.743677727069965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s="12" customFormat="1" ht="20.25" customHeight="1">
      <c r="A62" s="101" t="s">
        <v>114</v>
      </c>
      <c r="B62" s="28">
        <f>район!B63+поселения!B59</f>
        <v>2458</v>
      </c>
      <c r="C62" s="28">
        <f>район!C63+поселения!C59</f>
        <v>1006</v>
      </c>
      <c r="D62" s="28">
        <f>район!D63+поселения!D59</f>
        <v>376</v>
      </c>
      <c r="E62" s="195">
        <f t="shared" si="8"/>
        <v>37.37574552683896</v>
      </c>
      <c r="F62" s="192">
        <f t="shared" si="7"/>
        <v>15.29698942229455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s="12" customFormat="1" ht="18" customHeight="1">
      <c r="A63" s="120" t="s">
        <v>115</v>
      </c>
      <c r="B63" s="28">
        <f>район!B64+поселения!B61</f>
        <v>0</v>
      </c>
      <c r="C63" s="28">
        <f>район!C64+поселения!C61</f>
        <v>0</v>
      </c>
      <c r="D63" s="28">
        <f>район!D64+поселения!D61</f>
        <v>0</v>
      </c>
      <c r="E63" s="195">
        <v>0</v>
      </c>
      <c r="F63" s="192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s="12" customFormat="1" ht="18" customHeight="1">
      <c r="A64" s="101" t="s">
        <v>133</v>
      </c>
      <c r="B64" s="28">
        <f>поселения!B60</f>
        <v>0</v>
      </c>
      <c r="C64" s="28">
        <f>поселения!C60</f>
        <v>0</v>
      </c>
      <c r="D64" s="28">
        <f>поселения!D60</f>
        <v>0</v>
      </c>
      <c r="E64" s="195">
        <v>0</v>
      </c>
      <c r="F64" s="192"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s="12" customFormat="1" ht="19.5" customHeight="1">
      <c r="A65" s="101" t="s">
        <v>40</v>
      </c>
      <c r="B65" s="28">
        <f>район!B65+поселения!B62</f>
        <v>55280</v>
      </c>
      <c r="C65" s="28">
        <f>район!C65+поселения!C62</f>
        <v>20504</v>
      </c>
      <c r="D65" s="28">
        <f>район!D65+поселения!D62</f>
        <v>22518</v>
      </c>
      <c r="E65" s="195">
        <f t="shared" si="8"/>
        <v>109.82247366367538</v>
      </c>
      <c r="F65" s="192">
        <f t="shared" si="7"/>
        <v>40.73444283646889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21" s="12" customFormat="1" ht="15.75">
      <c r="A66" s="121" t="s">
        <v>41</v>
      </c>
      <c r="B66" s="239">
        <f>+B65+B63+B62+B61+B58+B55+B51+B49+B46+B43+B40+B35+B38+B64</f>
        <v>1364200</v>
      </c>
      <c r="C66" s="239">
        <f>C35+C38+C40+C43+C46+C49+C51+C55+C61+C62+C63+C64+C65</f>
        <v>476738</v>
      </c>
      <c r="D66" s="239">
        <f>+D65+D63+D62+D61+D58+D55+D51+D49+D46+D43+D40+D35+D38+D64</f>
        <v>420632</v>
      </c>
      <c r="E66" s="188">
        <f t="shared" si="8"/>
        <v>88.23127168381795</v>
      </c>
      <c r="F66" s="200">
        <f t="shared" si="7"/>
        <v>30.8336021111274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3"/>
      <c r="U66" s="3"/>
    </row>
    <row r="67" spans="1:21" s="12" customFormat="1" ht="31.5">
      <c r="A67" s="150" t="s">
        <v>152</v>
      </c>
      <c r="B67" s="168">
        <f>B33-B66</f>
        <v>-174688.18999999994</v>
      </c>
      <c r="C67" s="168">
        <f>C33-C66</f>
        <v>-18679</v>
      </c>
      <c r="D67" s="168">
        <f>район!D67+поселения!D64+1</f>
        <v>-21310.73999999996</v>
      </c>
      <c r="E67" s="188">
        <f t="shared" si="8"/>
        <v>114.08929814229863</v>
      </c>
      <c r="F67" s="200">
        <f t="shared" si="7"/>
        <v>12.199302082184243</v>
      </c>
      <c r="G67" s="1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3"/>
      <c r="T67" s="3"/>
      <c r="U67" s="3"/>
    </row>
    <row r="68" spans="1:21" s="12" customFormat="1" ht="20.25" customHeight="1">
      <c r="A68" s="116" t="s">
        <v>43</v>
      </c>
      <c r="B68" s="221">
        <f>SUM(B70:B72)</f>
        <v>174688</v>
      </c>
      <c r="C68" s="221">
        <f>SUM(C70:C72)</f>
        <v>18679</v>
      </c>
      <c r="D68" s="221">
        <f>SUM(D69:D72)</f>
        <v>21311</v>
      </c>
      <c r="E68" s="201">
        <f>D68/C68%</f>
        <v>114.09069007976873</v>
      </c>
      <c r="F68" s="202">
        <f>D68/B68*100</f>
        <v>12.199464187580142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3"/>
      <c r="U68" s="3"/>
    </row>
    <row r="69" spans="1:21" s="12" customFormat="1" ht="20.25" customHeight="1">
      <c r="A69" s="115" t="s">
        <v>140</v>
      </c>
      <c r="B69" s="221"/>
      <c r="C69" s="221"/>
      <c r="D69" s="240">
        <f>район!D69</f>
        <v>12793</v>
      </c>
      <c r="E69" s="201"/>
      <c r="F69" s="20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3"/>
      <c r="U69" s="3"/>
    </row>
    <row r="70" spans="1:21" s="12" customFormat="1" ht="15">
      <c r="A70" s="115" t="s">
        <v>44</v>
      </c>
      <c r="B70" s="169">
        <f>район!B70+поселения!B66</f>
        <v>174688</v>
      </c>
      <c r="C70" s="169">
        <f>район!C70+поселения!C66</f>
        <v>18679</v>
      </c>
      <c r="D70" s="169">
        <f>район!D70+поселения!D66</f>
        <v>8518</v>
      </c>
      <c r="E70" s="196">
        <f>D70/C70%</f>
        <v>45.602012955725684</v>
      </c>
      <c r="F70" s="204">
        <f>D70/B70*100</f>
        <v>4.876122000366367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3"/>
      <c r="U70" s="3"/>
    </row>
    <row r="71" spans="1:21" s="12" customFormat="1" ht="30" customHeight="1">
      <c r="A71" s="110" t="s">
        <v>57</v>
      </c>
      <c r="B71" s="169">
        <f>район!B71+поселения!B67</f>
        <v>0</v>
      </c>
      <c r="C71" s="169">
        <f>район!C71+поселения!C67</f>
        <v>0</v>
      </c>
      <c r="D71" s="169">
        <f>район!D71</f>
        <v>0</v>
      </c>
      <c r="E71" s="196">
        <v>0</v>
      </c>
      <c r="F71" s="203"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3"/>
      <c r="U71" s="3"/>
    </row>
    <row r="72" spans="1:21" s="12" customFormat="1" ht="33" customHeight="1">
      <c r="A72" s="110" t="s">
        <v>58</v>
      </c>
      <c r="B72" s="169">
        <f>район!B72+поселения!B68</f>
        <v>0</v>
      </c>
      <c r="C72" s="169">
        <f>район!C72+поселения!C67</f>
        <v>0</v>
      </c>
      <c r="D72" s="169">
        <f>поселения!D68+район!D72</f>
        <v>0</v>
      </c>
      <c r="E72" s="196">
        <v>0</v>
      </c>
      <c r="F72" s="203"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3"/>
      <c r="U72" s="3"/>
    </row>
    <row r="73" spans="1:6" s="1" customFormat="1" ht="15.75">
      <c r="A73" s="122"/>
      <c r="B73" s="122"/>
      <c r="C73" s="123"/>
      <c r="D73" s="124"/>
      <c r="E73" s="14"/>
      <c r="F73" s="5"/>
    </row>
    <row r="74" spans="1:21" ht="15.75">
      <c r="A74" s="125"/>
      <c r="B74" s="125"/>
      <c r="C74" s="126"/>
      <c r="D74" s="127"/>
      <c r="E74" s="14"/>
      <c r="F74" s="1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3"/>
      <c r="U74" s="3"/>
    </row>
    <row r="75" spans="1:21" ht="15.75">
      <c r="A75" s="125"/>
      <c r="B75" s="128"/>
      <c r="C75" s="125"/>
      <c r="D75" s="129"/>
      <c r="E75" s="14"/>
      <c r="F75" s="1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3"/>
      <c r="U75" s="3"/>
    </row>
    <row r="76" spans="1:21" ht="15.75">
      <c r="A76" s="125"/>
      <c r="B76" s="128"/>
      <c r="C76" s="125"/>
      <c r="D76" s="129"/>
      <c r="E76" s="14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3"/>
      <c r="U76" s="3"/>
    </row>
    <row r="77" spans="1:21" ht="15.75">
      <c r="A77" s="130"/>
      <c r="B77" s="130"/>
      <c r="C77" s="125"/>
      <c r="D77" s="129"/>
      <c r="E77" s="14"/>
      <c r="F77" s="1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3"/>
      <c r="U77" s="3"/>
    </row>
    <row r="78" spans="1:21" ht="15">
      <c r="A78" s="128"/>
      <c r="B78" s="128"/>
      <c r="C78" s="131"/>
      <c r="D78" s="131"/>
      <c r="E78" s="15"/>
      <c r="F78" s="1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3"/>
      <c r="U78" s="3"/>
    </row>
    <row r="79" spans="1:21" ht="15">
      <c r="A79" s="132"/>
      <c r="B79" s="132"/>
      <c r="C79" s="133"/>
      <c r="D79" s="134"/>
      <c r="E79" s="2"/>
      <c r="F79" s="1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3"/>
      <c r="U79" s="3"/>
    </row>
    <row r="80" spans="1:21" ht="12.75">
      <c r="A80" s="1"/>
      <c r="B80" s="1"/>
      <c r="C80" s="135"/>
      <c r="D80" s="132"/>
      <c r="E80" s="16"/>
      <c r="F80" s="1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3"/>
      <c r="U80" s="3"/>
    </row>
    <row r="81" spans="1:21" ht="12.75">
      <c r="A81" s="1"/>
      <c r="B81" s="1"/>
      <c r="C81" s="1"/>
      <c r="D81" s="1"/>
      <c r="E81" s="1"/>
      <c r="F81" s="1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3"/>
      <c r="U81" s="3"/>
    </row>
    <row r="82" spans="1:21" ht="12.75">
      <c r="A82" s="1"/>
      <c r="B82" s="1"/>
      <c r="C82" s="1"/>
      <c r="D82" s="1"/>
      <c r="E82" s="1"/>
      <c r="F82" s="1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3"/>
      <c r="U82" s="3"/>
    </row>
    <row r="83" spans="1:21" ht="12.75">
      <c r="A83" s="1"/>
      <c r="B83" s="1"/>
      <c r="C83" s="1"/>
      <c r="D83" s="1"/>
      <c r="E83" s="1"/>
      <c r="F83" s="1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3"/>
      <c r="U83" s="3"/>
    </row>
    <row r="84" spans="1:21" ht="12.75">
      <c r="A84" s="1"/>
      <c r="B84" s="1"/>
      <c r="C84" s="1"/>
      <c r="D84" s="1"/>
      <c r="E84" s="1"/>
      <c r="F84" s="1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3"/>
      <c r="U84" s="3"/>
    </row>
    <row r="85" spans="1:21" ht="12.75">
      <c r="A85" s="1"/>
      <c r="B85" s="1"/>
      <c r="C85" s="1"/>
      <c r="D85" s="1"/>
      <c r="E85" s="1"/>
      <c r="F85" s="1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3"/>
      <c r="U85" s="3"/>
    </row>
    <row r="86" spans="1:21" ht="12.75">
      <c r="A86" s="1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3"/>
      <c r="U86" s="3"/>
    </row>
    <row r="87" spans="1:21" ht="12.75">
      <c r="A87" s="1"/>
      <c r="B87" s="1"/>
      <c r="C87" s="1"/>
      <c r="D87" s="1"/>
      <c r="E87" s="1"/>
      <c r="F87" s="1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3"/>
      <c r="U87" s="3"/>
    </row>
    <row r="88" spans="1:21" ht="12.75">
      <c r="A88" s="1"/>
      <c r="B88" s="1"/>
      <c r="C88" s="1"/>
      <c r="D88" s="1"/>
      <c r="E88" s="1"/>
      <c r="F88" s="1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3"/>
      <c r="U88" s="3"/>
    </row>
    <row r="89" spans="1:21" ht="12.75">
      <c r="A89" s="1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3"/>
      <c r="U89" s="3"/>
    </row>
    <row r="90" spans="1:21" ht="12.75">
      <c r="A90" s="1"/>
      <c r="B90" s="1"/>
      <c r="C90" s="1"/>
      <c r="D90" s="1"/>
      <c r="E90" s="1"/>
      <c r="F90" s="1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3"/>
      <c r="U90" s="3"/>
    </row>
    <row r="91" spans="1:21" ht="12.75">
      <c r="A91" s="1"/>
      <c r="B91" s="1"/>
      <c r="C91" s="1"/>
      <c r="D91" s="1"/>
      <c r="E91" s="1"/>
      <c r="F91" s="1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3"/>
      <c r="U91" s="3"/>
    </row>
    <row r="92" spans="1:21" ht="12.75">
      <c r="A92" s="1"/>
      <c r="B92" s="1"/>
      <c r="C92" s="1"/>
      <c r="D92" s="1"/>
      <c r="E92" s="1"/>
      <c r="F92" s="1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3"/>
      <c r="U92" s="3"/>
    </row>
    <row r="93" spans="1:21" ht="12.75">
      <c r="A93" s="1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3"/>
      <c r="U93" s="3"/>
    </row>
    <row r="94" spans="1:21" ht="12.75">
      <c r="A94" s="1"/>
      <c r="B94" s="1"/>
      <c r="C94" s="1"/>
      <c r="D94" s="1"/>
      <c r="E94" s="1"/>
      <c r="F94" s="1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3"/>
      <c r="U94" s="3"/>
    </row>
    <row r="95" spans="1:21" ht="12.75">
      <c r="A95" s="1"/>
      <c r="B95" s="1"/>
      <c r="C95" s="1"/>
      <c r="D95" s="1"/>
      <c r="E95" s="1"/>
      <c r="F95" s="1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3"/>
      <c r="U95" s="3"/>
    </row>
    <row r="96" spans="1:21" ht="12.75">
      <c r="A96" s="1"/>
      <c r="B96" s="1"/>
      <c r="C96" s="1"/>
      <c r="D96" s="1"/>
      <c r="E96" s="1"/>
      <c r="F96" s="1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3"/>
      <c r="U96" s="3"/>
    </row>
    <row r="97" spans="1:21" ht="12.75">
      <c r="A97" s="1"/>
      <c r="B97" s="1"/>
      <c r="C97" s="1"/>
      <c r="D97" s="1"/>
      <c r="E97" s="1"/>
      <c r="F97" s="1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3"/>
      <c r="U97" s="3"/>
    </row>
    <row r="98" spans="1:21" ht="12.75">
      <c r="A98" s="1"/>
      <c r="B98" s="1"/>
      <c r="C98" s="1"/>
      <c r="D98" s="1"/>
      <c r="E98" s="1"/>
      <c r="F98" s="1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3"/>
      <c r="U98" s="3"/>
    </row>
    <row r="99" spans="1:21" ht="12.75">
      <c r="A99" s="1"/>
      <c r="B99" s="1"/>
      <c r="C99" s="1"/>
      <c r="D99" s="1"/>
      <c r="E99" s="1"/>
      <c r="F99" s="1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3"/>
      <c r="U99" s="3"/>
    </row>
    <row r="100" spans="1:21" ht="12.75">
      <c r="A100" s="1"/>
      <c r="B100" s="1"/>
      <c r="C100" s="1"/>
      <c r="D100" s="1"/>
      <c r="E100" s="1"/>
      <c r="F100" s="1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3"/>
      <c r="U100" s="3"/>
    </row>
    <row r="101" spans="1:21" ht="12.75">
      <c r="A101" s="1"/>
      <c r="B101" s="1"/>
      <c r="C101" s="1"/>
      <c r="D101" s="1"/>
      <c r="E101" s="1"/>
      <c r="F101" s="1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3"/>
      <c r="U101" s="3"/>
    </row>
    <row r="102" spans="1:21" ht="12.75">
      <c r="A102" s="1"/>
      <c r="B102" s="1"/>
      <c r="C102" s="1"/>
      <c r="D102" s="1"/>
      <c r="E102" s="1"/>
      <c r="F102" s="1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3"/>
      <c r="U102" s="3"/>
    </row>
    <row r="103" spans="1:21" ht="12.75">
      <c r="A103" s="1"/>
      <c r="B103" s="1"/>
      <c r="C103" s="1"/>
      <c r="D103" s="1"/>
      <c r="E103" s="1"/>
      <c r="F103" s="1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3"/>
      <c r="U103" s="3"/>
    </row>
    <row r="104" spans="1:21" ht="12.75">
      <c r="A104" s="1"/>
      <c r="B104" s="1"/>
      <c r="C104" s="1"/>
      <c r="D104" s="1"/>
      <c r="E104" s="1"/>
      <c r="F104" s="1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3"/>
      <c r="U104" s="3"/>
    </row>
    <row r="105" spans="1:21" ht="12.75">
      <c r="A105" s="1"/>
      <c r="B105" s="1"/>
      <c r="C105" s="1"/>
      <c r="D105" s="1"/>
      <c r="E105" s="1"/>
      <c r="F105" s="1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3"/>
      <c r="U105" s="3"/>
    </row>
    <row r="106" spans="1:21" ht="12.75">
      <c r="A106" s="1"/>
      <c r="B106" s="1"/>
      <c r="C106" s="1"/>
      <c r="D106" s="1"/>
      <c r="E106" s="1"/>
      <c r="F106" s="1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3"/>
      <c r="U106" s="3"/>
    </row>
    <row r="107" spans="1:21" ht="12.75">
      <c r="A107" s="1"/>
      <c r="B107" s="1"/>
      <c r="C107" s="1"/>
      <c r="D107" s="1"/>
      <c r="E107" s="1"/>
      <c r="F107" s="1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3"/>
      <c r="U107" s="3"/>
    </row>
    <row r="108" spans="1:21" ht="12.75">
      <c r="A108" s="1"/>
      <c r="B108" s="1"/>
      <c r="C108" s="1"/>
      <c r="D108" s="1"/>
      <c r="E108" s="1"/>
      <c r="F108" s="1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3"/>
      <c r="U108" s="3"/>
    </row>
    <row r="109" spans="1:21" ht="12.75">
      <c r="A109" s="1"/>
      <c r="B109" s="1"/>
      <c r="C109" s="1"/>
      <c r="D109" s="1"/>
      <c r="E109" s="1"/>
      <c r="F109" s="1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3"/>
      <c r="U109" s="3"/>
    </row>
    <row r="110" spans="1:21" ht="12.75">
      <c r="A110" s="1"/>
      <c r="B110" s="1"/>
      <c r="C110" s="1"/>
      <c r="D110" s="1"/>
      <c r="E110" s="1"/>
      <c r="F110" s="1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3"/>
      <c r="U110" s="3"/>
    </row>
    <row r="111" spans="1:21" ht="12.75">
      <c r="A111" s="1"/>
      <c r="B111" s="1"/>
      <c r="C111" s="1"/>
      <c r="D111" s="1"/>
      <c r="E111" s="1"/>
      <c r="F111" s="1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3"/>
      <c r="U111" s="3"/>
    </row>
    <row r="112" spans="1:21" ht="12.75">
      <c r="A112" s="1"/>
      <c r="B112" s="1"/>
      <c r="C112" s="1"/>
      <c r="D112" s="1"/>
      <c r="E112" s="1"/>
      <c r="F112" s="1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3"/>
      <c r="U112" s="3"/>
    </row>
    <row r="113" spans="1:21" ht="12.75">
      <c r="A113" s="1"/>
      <c r="B113" s="1"/>
      <c r="C113" s="1"/>
      <c r="D113" s="1"/>
      <c r="E113" s="1"/>
      <c r="F113" s="1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3"/>
      <c r="U113" s="3"/>
    </row>
    <row r="114" spans="1:21" ht="12.75">
      <c r="A114" s="1"/>
      <c r="B114" s="1"/>
      <c r="C114" s="1"/>
      <c r="D114" s="1"/>
      <c r="E114" s="1"/>
      <c r="F114" s="1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3"/>
      <c r="U114" s="3"/>
    </row>
    <row r="115" spans="1:21" ht="12.75">
      <c r="A115" s="1"/>
      <c r="B115" s="1"/>
      <c r="C115" s="1"/>
      <c r="D115" s="1"/>
      <c r="E115" s="1"/>
      <c r="F115" s="1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3"/>
      <c r="U115" s="3"/>
    </row>
    <row r="116" spans="1:21" ht="12.75">
      <c r="A116" s="1"/>
      <c r="B116" s="1"/>
      <c r="C116" s="1"/>
      <c r="D116" s="1"/>
      <c r="E116" s="1"/>
      <c r="F116" s="1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3"/>
      <c r="U116" s="3"/>
    </row>
    <row r="117" spans="1:21" ht="12.75">
      <c r="A117" s="1"/>
      <c r="B117" s="1"/>
      <c r="C117" s="1"/>
      <c r="D117" s="1"/>
      <c r="E117" s="1"/>
      <c r="F117" s="1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3"/>
      <c r="U117" s="3"/>
    </row>
    <row r="118" spans="1:21" ht="12.75">
      <c r="A118" s="1"/>
      <c r="B118" s="1"/>
      <c r="C118" s="1"/>
      <c r="D118" s="1"/>
      <c r="E118" s="1"/>
      <c r="F118" s="1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3"/>
      <c r="U118" s="3"/>
    </row>
    <row r="119" spans="1:21" ht="12.75">
      <c r="A119" s="1"/>
      <c r="B119" s="1"/>
      <c r="C119" s="1"/>
      <c r="D119" s="1"/>
      <c r="E119" s="1"/>
      <c r="F119" s="1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3"/>
      <c r="U119" s="3"/>
    </row>
    <row r="120" spans="1:21" ht="12.75">
      <c r="A120" s="1"/>
      <c r="B120" s="1"/>
      <c r="C120" s="1"/>
      <c r="D120" s="1"/>
      <c r="E120" s="1"/>
      <c r="F120" s="1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3"/>
      <c r="U120" s="3"/>
    </row>
    <row r="121" spans="1:21" ht="12.75">
      <c r="A121" s="1"/>
      <c r="B121" s="1"/>
      <c r="C121" s="1"/>
      <c r="D121" s="1"/>
      <c r="E121" s="1"/>
      <c r="F121" s="1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3"/>
      <c r="U121" s="3"/>
    </row>
    <row r="122" spans="1:21" ht="12.75">
      <c r="A122" s="1"/>
      <c r="B122" s="1"/>
      <c r="C122" s="1"/>
      <c r="D122" s="1"/>
      <c r="E122" s="1"/>
      <c r="F122" s="1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3"/>
      <c r="U122" s="3"/>
    </row>
    <row r="123" spans="1:21" ht="12.75">
      <c r="A123" s="1"/>
      <c r="B123" s="1"/>
      <c r="C123" s="1"/>
      <c r="D123" s="1"/>
      <c r="E123" s="1"/>
      <c r="F123" s="1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3"/>
      <c r="U123" s="3"/>
    </row>
    <row r="124" spans="1:21" ht="12.75">
      <c r="A124" s="1"/>
      <c r="B124" s="1"/>
      <c r="C124" s="1"/>
      <c r="D124" s="1"/>
      <c r="E124" s="1"/>
      <c r="F124" s="1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3"/>
      <c r="U124" s="3"/>
    </row>
    <row r="125" spans="1:21" ht="12.75">
      <c r="A125" s="1"/>
      <c r="B125" s="1"/>
      <c r="C125" s="1"/>
      <c r="D125" s="1"/>
      <c r="E125" s="1"/>
      <c r="F125" s="1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3"/>
      <c r="U125" s="3"/>
    </row>
    <row r="126" spans="1:21" ht="12.75">
      <c r="A126" s="1"/>
      <c r="B126" s="1"/>
      <c r="C126" s="1"/>
      <c r="D126" s="1"/>
      <c r="E126" s="1"/>
      <c r="F126" s="1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3"/>
      <c r="U126" s="3"/>
    </row>
    <row r="127" spans="1:21" ht="12.75">
      <c r="A127" s="1"/>
      <c r="B127" s="1"/>
      <c r="C127" s="1"/>
      <c r="D127" s="1"/>
      <c r="E127" s="1"/>
      <c r="F127" s="1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3"/>
      <c r="U127" s="3"/>
    </row>
    <row r="128" spans="1:21" ht="12.75">
      <c r="A128" s="1"/>
      <c r="B128" s="1"/>
      <c r="C128" s="1"/>
      <c r="D128" s="1"/>
      <c r="E128" s="1"/>
      <c r="F128" s="1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3"/>
      <c r="U128" s="3"/>
    </row>
    <row r="129" spans="1:21" ht="12.75">
      <c r="A129" s="1"/>
      <c r="B129" s="1"/>
      <c r="C129" s="1"/>
      <c r="D129" s="1"/>
      <c r="E129" s="1"/>
      <c r="F129" s="1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3"/>
      <c r="U129" s="3"/>
    </row>
    <row r="130" spans="1:21" ht="12.75">
      <c r="A130" s="1"/>
      <c r="B130" s="1"/>
      <c r="C130" s="1"/>
      <c r="D130" s="1"/>
      <c r="E130" s="1"/>
      <c r="F130" s="1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3"/>
      <c r="U130" s="3"/>
    </row>
    <row r="131" spans="1:21" ht="12.75">
      <c r="A131" s="1"/>
      <c r="B131" s="1"/>
      <c r="C131" s="1"/>
      <c r="D131" s="1"/>
      <c r="E131" s="1"/>
      <c r="F131" s="1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3"/>
      <c r="U131" s="3"/>
    </row>
    <row r="132" spans="1:21" ht="12.75">
      <c r="A132" s="1"/>
      <c r="B132" s="1"/>
      <c r="C132" s="1"/>
      <c r="D132" s="1"/>
      <c r="E132" s="1"/>
      <c r="F132" s="1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3"/>
      <c r="U132" s="3"/>
    </row>
    <row r="133" spans="1:21" ht="12.75">
      <c r="A133" s="1"/>
      <c r="B133" s="1"/>
      <c r="C133" s="1"/>
      <c r="D133" s="1"/>
      <c r="E133" s="1"/>
      <c r="F133" s="1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3"/>
      <c r="U133" s="3"/>
    </row>
    <row r="134" spans="1:21" ht="12.75">
      <c r="A134" s="1"/>
      <c r="B134" s="1"/>
      <c r="C134" s="1"/>
      <c r="D134" s="1"/>
      <c r="E134" s="1"/>
      <c r="F134" s="1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3"/>
      <c r="U134" s="3"/>
    </row>
    <row r="135" spans="6:21" ht="12.75">
      <c r="F135" s="1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3"/>
      <c r="U135" s="3"/>
    </row>
    <row r="136" spans="6:21" ht="12.75">
      <c r="F136" s="1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3"/>
      <c r="U136" s="3"/>
    </row>
    <row r="137" spans="6:21" ht="12.75">
      <c r="F137" s="1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3"/>
      <c r="U137" s="3"/>
    </row>
    <row r="138" spans="6:21" ht="12.75">
      <c r="F138" s="1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3"/>
      <c r="U138" s="3"/>
    </row>
    <row r="139" spans="6:21" ht="12.75">
      <c r="F139" s="1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3"/>
      <c r="U139" s="3"/>
    </row>
    <row r="140" spans="6:21" ht="12.75">
      <c r="F140" s="1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3"/>
      <c r="U140" s="3"/>
    </row>
    <row r="141" spans="6:21" ht="12.75">
      <c r="F141" s="1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3"/>
      <c r="U141" s="3"/>
    </row>
    <row r="142" spans="6:21" ht="12.75">
      <c r="F142" s="1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3"/>
      <c r="U142" s="3"/>
    </row>
    <row r="143" spans="6:21" ht="12.75">
      <c r="F143" s="1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3"/>
      <c r="U143" s="3"/>
    </row>
    <row r="144" spans="6:21" ht="12.75">
      <c r="F144" s="1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3"/>
      <c r="U144" s="3"/>
    </row>
    <row r="145" spans="6:21" ht="12.75">
      <c r="F145" s="1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3"/>
      <c r="U145" s="3"/>
    </row>
    <row r="146" spans="6:21" ht="12.75">
      <c r="F146" s="1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3"/>
      <c r="U146" s="3"/>
    </row>
    <row r="147" spans="6:21" ht="12.75">
      <c r="F147" s="1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3"/>
      <c r="U147" s="3"/>
    </row>
    <row r="148" spans="6:21" ht="12.75">
      <c r="F148" s="1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3"/>
      <c r="U148" s="3"/>
    </row>
    <row r="149" spans="6:21" ht="12.75">
      <c r="F149" s="1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3"/>
      <c r="U149" s="3"/>
    </row>
    <row r="150" spans="6:21" ht="12.75">
      <c r="F150" s="1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3"/>
      <c r="U150" s="3"/>
    </row>
    <row r="151" spans="6:21" ht="12.75">
      <c r="F151" s="1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3"/>
      <c r="U151" s="3"/>
    </row>
    <row r="152" spans="6:21" ht="12.75">
      <c r="F152" s="1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3"/>
      <c r="U152" s="3"/>
    </row>
    <row r="153" spans="6:21" ht="12.75">
      <c r="F153" s="1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3"/>
      <c r="U153" s="3"/>
    </row>
    <row r="154" spans="6:21" ht="12.75">
      <c r="F154" s="1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3"/>
      <c r="U154" s="3"/>
    </row>
    <row r="155" spans="6:21" ht="12.75">
      <c r="F155" s="1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3"/>
      <c r="U155" s="3"/>
    </row>
    <row r="156" spans="6:21" ht="12.75">
      <c r="F156" s="1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3"/>
      <c r="U156" s="3"/>
    </row>
    <row r="157" spans="6:21" ht="12.75">
      <c r="F157" s="1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3"/>
      <c r="U157" s="3"/>
    </row>
    <row r="158" spans="6:21" ht="12.75">
      <c r="F158" s="1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3"/>
      <c r="U158" s="3"/>
    </row>
    <row r="159" spans="6:21" ht="12.75">
      <c r="F159" s="1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3"/>
      <c r="U159" s="3"/>
    </row>
    <row r="160" spans="6:21" ht="12.75">
      <c r="F160" s="1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3"/>
      <c r="U160" s="3"/>
    </row>
    <row r="161" spans="6:21" ht="12.75">
      <c r="F161" s="1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3"/>
      <c r="U161" s="3"/>
    </row>
    <row r="162" spans="6:21" ht="12.75">
      <c r="F162" s="1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3"/>
      <c r="U162" s="3"/>
    </row>
    <row r="163" spans="6:21" ht="12.75">
      <c r="F163" s="1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3"/>
      <c r="U163" s="3"/>
    </row>
    <row r="164" spans="6:21" ht="12.75">
      <c r="F164" s="1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3"/>
      <c r="U164" s="3"/>
    </row>
    <row r="165" spans="6:21" ht="12.75">
      <c r="F165" s="1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3"/>
      <c r="U165" s="3"/>
    </row>
    <row r="166" spans="6:21" ht="12.75">
      <c r="F166" s="1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3"/>
      <c r="U166" s="3"/>
    </row>
    <row r="167" spans="6:21" ht="12.75">
      <c r="F167" s="1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3"/>
      <c r="U167" s="3"/>
    </row>
    <row r="168" spans="6:21" ht="12.75">
      <c r="F168" s="1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3"/>
      <c r="U168" s="3"/>
    </row>
    <row r="169" spans="6:21" ht="12.75">
      <c r="F169" s="1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3"/>
      <c r="U169" s="3"/>
    </row>
    <row r="170" spans="6:21" ht="12.75">
      <c r="F170" s="1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3"/>
      <c r="U170" s="3"/>
    </row>
    <row r="171" spans="6:21" ht="12.75">
      <c r="F171" s="1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3"/>
      <c r="U171" s="3"/>
    </row>
    <row r="172" spans="6:21" ht="12.75">
      <c r="F172" s="1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3"/>
      <c r="U172" s="3"/>
    </row>
    <row r="173" spans="6:21" ht="12.75">
      <c r="F173" s="1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3"/>
      <c r="U173" s="3"/>
    </row>
    <row r="174" spans="6:21" ht="12.75">
      <c r="F174" s="1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3"/>
      <c r="U174" s="3"/>
    </row>
    <row r="175" spans="6:21" ht="12.75">
      <c r="F175" s="1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3"/>
      <c r="U175" s="3"/>
    </row>
    <row r="176" spans="6:21" ht="12.75">
      <c r="F176" s="1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3"/>
      <c r="U176" s="3"/>
    </row>
    <row r="177" spans="6:21" ht="12.75">
      <c r="F177" s="1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3"/>
      <c r="U177" s="3"/>
    </row>
    <row r="178" spans="6:21" ht="12.75">
      <c r="F178" s="1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3"/>
      <c r="U178" s="3"/>
    </row>
    <row r="179" spans="6:21" ht="12.75">
      <c r="F179" s="1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3"/>
      <c r="U179" s="3"/>
    </row>
    <row r="180" spans="6:21" ht="12.75">
      <c r="F180" s="1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3"/>
      <c r="U180" s="3"/>
    </row>
    <row r="181" spans="6:21" ht="12.75">
      <c r="F181" s="1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3"/>
      <c r="U181" s="3"/>
    </row>
    <row r="182" spans="6:21" ht="12.75">
      <c r="F182" s="1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3"/>
      <c r="U182" s="3"/>
    </row>
    <row r="183" spans="7:21" ht="12.75"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3"/>
      <c r="U183" s="3"/>
    </row>
    <row r="184" spans="7:21" ht="12.75"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3"/>
      <c r="U184" s="3"/>
    </row>
    <row r="185" spans="7:21" ht="12.75"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3"/>
      <c r="U185" s="3"/>
    </row>
    <row r="186" spans="7:21" ht="12.75"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3"/>
      <c r="U186" s="3"/>
    </row>
    <row r="187" spans="7:21" ht="12.75"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3"/>
      <c r="U187" s="3"/>
    </row>
    <row r="188" spans="7:21" ht="12.75"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3"/>
      <c r="U188" s="3"/>
    </row>
    <row r="189" spans="7:21" ht="12.75"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3"/>
      <c r="U189" s="3"/>
    </row>
    <row r="190" spans="7:21" ht="12.75"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3"/>
      <c r="U190" s="3"/>
    </row>
    <row r="191" spans="7:21" ht="12.75"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3"/>
      <c r="U191" s="3"/>
    </row>
    <row r="192" spans="7:21" ht="12.75"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3"/>
      <c r="U192" s="3"/>
    </row>
    <row r="193" spans="7:21" ht="12.7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7:21" ht="12.7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7:21" ht="12.7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7:21" ht="12.7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7:21" ht="12.7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7:21" ht="12.7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7:21" ht="12.7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7:21" ht="12.7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7:21" ht="12.7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7:21" ht="12.7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</sheetData>
  <sheetProtection selectLockedCells="1" selectUnlockedCells="1"/>
  <mergeCells count="3">
    <mergeCell ref="A3:F3"/>
    <mergeCell ref="A2:F2"/>
    <mergeCell ref="A1:F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6" r:id="rId1"/>
  <colBreaks count="2" manualBreakCount="2">
    <brk id="26" max="65535" man="1"/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G64"/>
  <sheetViews>
    <sheetView zoomScale="120" zoomScaleNormal="120" zoomScalePageLayoutView="0" workbookViewId="0" topLeftCell="A1">
      <selection activeCell="C17" sqref="C17"/>
    </sheetView>
  </sheetViews>
  <sheetFormatPr defaultColWidth="9.125" defaultRowHeight="12.75"/>
  <cols>
    <col min="1" max="1" width="6.625" style="17" customWidth="1"/>
    <col min="2" max="2" width="41.125" style="17" customWidth="1"/>
    <col min="3" max="5" width="12.625" style="17" customWidth="1"/>
    <col min="6" max="6" width="2.50390625" style="17" customWidth="1"/>
    <col min="7" max="16384" width="9.125" style="17" customWidth="1"/>
  </cols>
  <sheetData>
    <row r="2" ht="7.5" customHeight="1"/>
    <row r="3" spans="1:5" ht="11.25" customHeight="1">
      <c r="A3" s="245" t="s">
        <v>157</v>
      </c>
      <c r="B3" s="245"/>
      <c r="C3" s="245"/>
      <c r="D3" s="245"/>
      <c r="E3" s="245"/>
    </row>
    <row r="4" spans="1:5" ht="17.25" customHeight="1">
      <c r="A4" s="245"/>
      <c r="B4" s="245"/>
      <c r="C4" s="245"/>
      <c r="D4" s="245"/>
      <c r="E4" s="245"/>
    </row>
    <row r="5" spans="1:5" ht="9" customHeight="1">
      <c r="A5" s="18"/>
      <c r="B5" s="18"/>
      <c r="C5" s="18"/>
      <c r="D5" s="18"/>
      <c r="E5" s="18"/>
    </row>
    <row r="6" spans="1:5" ht="9.75">
      <c r="A6" s="19"/>
      <c r="B6" s="20"/>
      <c r="C6" s="19"/>
      <c r="D6" s="19"/>
      <c r="E6" s="21" t="s">
        <v>63</v>
      </c>
    </row>
    <row r="7" spans="1:5" ht="20.25">
      <c r="A7" s="40"/>
      <c r="B7" s="41"/>
      <c r="C7" s="42" t="s">
        <v>148</v>
      </c>
      <c r="D7" s="42" t="s">
        <v>156</v>
      </c>
      <c r="E7" s="42" t="s">
        <v>149</v>
      </c>
    </row>
    <row r="8" spans="1:5" ht="9.75">
      <c r="A8" s="40"/>
      <c r="B8" s="43">
        <v>1</v>
      </c>
      <c r="C8" s="44">
        <v>2</v>
      </c>
      <c r="D8" s="44">
        <v>3</v>
      </c>
      <c r="E8" s="44">
        <v>4</v>
      </c>
    </row>
    <row r="9" spans="1:5" ht="11.25" customHeight="1">
      <c r="A9" s="40" t="s">
        <v>64</v>
      </c>
      <c r="B9" s="45" t="s">
        <v>65</v>
      </c>
      <c r="C9" s="79">
        <f>C10+C26</f>
        <v>836595.4</v>
      </c>
      <c r="D9" s="79">
        <f>D10+D26</f>
        <v>312402.66000000003</v>
      </c>
      <c r="E9" s="80">
        <f>D9/C9*100</f>
        <v>37.34214412367078</v>
      </c>
    </row>
    <row r="10" spans="1:5" ht="11.25" customHeight="1">
      <c r="A10" s="47" t="s">
        <v>66</v>
      </c>
      <c r="B10" s="45" t="s">
        <v>143</v>
      </c>
      <c r="C10" s="79">
        <f>SUM(C11:C25)</f>
        <v>221889.4</v>
      </c>
      <c r="D10" s="79">
        <f>SUM(D11:D25)</f>
        <v>89556</v>
      </c>
      <c r="E10" s="80">
        <f>D10/C10*100</f>
        <v>40.36064814272336</v>
      </c>
    </row>
    <row r="11" spans="1:7" ht="11.25" customHeight="1">
      <c r="A11" s="40" t="s">
        <v>67</v>
      </c>
      <c r="B11" s="35" t="s">
        <v>68</v>
      </c>
      <c r="C11" s="81">
        <f>район!B8</f>
        <v>135415</v>
      </c>
      <c r="D11" s="81">
        <f>район!D8</f>
        <v>48806</v>
      </c>
      <c r="E11" s="82">
        <f>D11/C11*100</f>
        <v>36.04179743750692</v>
      </c>
      <c r="G11" s="86"/>
    </row>
    <row r="12" spans="1:7" ht="26.25" customHeight="1">
      <c r="A12" s="40" t="s">
        <v>69</v>
      </c>
      <c r="B12" s="46" t="s">
        <v>139</v>
      </c>
      <c r="C12" s="81">
        <f>район!B10</f>
        <v>736</v>
      </c>
      <c r="D12" s="81">
        <f>район!D10</f>
        <v>247</v>
      </c>
      <c r="E12" s="82">
        <f>D12/C12*100</f>
        <v>33.559782608695656</v>
      </c>
      <c r="G12" s="86"/>
    </row>
    <row r="13" spans="1:7" ht="15.75" customHeight="1">
      <c r="A13" s="40" t="s">
        <v>70</v>
      </c>
      <c r="B13" s="35" t="s">
        <v>3</v>
      </c>
      <c r="C13" s="81">
        <f>район!B11</f>
        <v>6663</v>
      </c>
      <c r="D13" s="81">
        <f>район!D11</f>
        <v>2817</v>
      </c>
      <c r="E13" s="82">
        <f aca="true" t="shared" si="0" ref="E13:E56">D13/C13*100</f>
        <v>42.278253039171545</v>
      </c>
      <c r="G13" s="87"/>
    </row>
    <row r="14" spans="1:7" ht="12.75" customHeight="1">
      <c r="A14" s="40" t="s">
        <v>71</v>
      </c>
      <c r="B14" s="35" t="s">
        <v>4</v>
      </c>
      <c r="C14" s="81">
        <f>район!B12</f>
        <v>953</v>
      </c>
      <c r="D14" s="81">
        <f>район!D12</f>
        <v>4086</v>
      </c>
      <c r="E14" s="82">
        <f t="shared" si="0"/>
        <v>428.7513116474292</v>
      </c>
      <c r="G14" s="86"/>
    </row>
    <row r="15" spans="1:7" ht="15" customHeight="1">
      <c r="A15" s="40" t="s">
        <v>72</v>
      </c>
      <c r="B15" s="35" t="s">
        <v>138</v>
      </c>
      <c r="C15" s="81">
        <f>район!B9</f>
        <v>5851</v>
      </c>
      <c r="D15" s="81">
        <f>район!D9</f>
        <v>3292</v>
      </c>
      <c r="E15" s="82">
        <f t="shared" si="0"/>
        <v>56.26388651512562</v>
      </c>
      <c r="G15" s="86"/>
    </row>
    <row r="16" spans="1:7" ht="11.25" customHeight="1">
      <c r="A16" s="40" t="s">
        <v>73</v>
      </c>
      <c r="B16" s="35" t="s">
        <v>74</v>
      </c>
      <c r="C16" s="81">
        <f>район!B13</f>
        <v>545</v>
      </c>
      <c r="D16" s="81">
        <f>район!D13</f>
        <v>235</v>
      </c>
      <c r="E16" s="82">
        <f t="shared" si="0"/>
        <v>43.11926605504588</v>
      </c>
      <c r="G16" s="86"/>
    </row>
    <row r="17" spans="1:7" ht="21.75" customHeight="1">
      <c r="A17" s="40" t="s">
        <v>75</v>
      </c>
      <c r="B17" s="35" t="s">
        <v>6</v>
      </c>
      <c r="C17" s="81">
        <f>район!B14</f>
        <v>0</v>
      </c>
      <c r="D17" s="81">
        <f>район!D14</f>
        <v>0</v>
      </c>
      <c r="E17" s="82">
        <v>0</v>
      </c>
      <c r="G17" s="87"/>
    </row>
    <row r="18" spans="1:7" ht="24" customHeight="1">
      <c r="A18" s="40" t="s">
        <v>76</v>
      </c>
      <c r="B18" s="35" t="s">
        <v>77</v>
      </c>
      <c r="C18" s="81">
        <f>район!B15</f>
        <v>37046</v>
      </c>
      <c r="D18" s="81">
        <f>район!D15</f>
        <v>6681</v>
      </c>
      <c r="E18" s="82">
        <f t="shared" si="0"/>
        <v>18.034335690762834</v>
      </c>
      <c r="G18" s="87"/>
    </row>
    <row r="19" spans="1:7" ht="15.75">
      <c r="A19" s="40" t="s">
        <v>78</v>
      </c>
      <c r="B19" s="35" t="s">
        <v>8</v>
      </c>
      <c r="C19" s="81">
        <f>район!B16</f>
        <v>10000</v>
      </c>
      <c r="D19" s="81">
        <f>район!D16</f>
        <v>4584</v>
      </c>
      <c r="E19" s="82">
        <f t="shared" si="0"/>
        <v>45.839999999999996</v>
      </c>
      <c r="G19" s="87"/>
    </row>
    <row r="20" spans="1:7" ht="21.75">
      <c r="A20" s="40" t="s">
        <v>79</v>
      </c>
      <c r="B20" s="35" t="s">
        <v>9</v>
      </c>
      <c r="C20" s="81">
        <f>район!B17</f>
        <v>22973.4</v>
      </c>
      <c r="D20" s="81">
        <f>район!D17</f>
        <v>17694</v>
      </c>
      <c r="E20" s="82">
        <f t="shared" si="0"/>
        <v>77.0195095197054</v>
      </c>
      <c r="G20" s="87"/>
    </row>
    <row r="21" spans="1:7" ht="21.75">
      <c r="A21" s="40" t="s">
        <v>80</v>
      </c>
      <c r="B21" s="35" t="s">
        <v>10</v>
      </c>
      <c r="C21" s="81">
        <f>район!B18</f>
        <v>0</v>
      </c>
      <c r="D21" s="81">
        <f>район!D18</f>
        <v>0</v>
      </c>
      <c r="E21" s="82"/>
      <c r="G21" s="87"/>
    </row>
    <row r="22" spans="1:7" ht="11.25" customHeight="1">
      <c r="A22" s="40" t="s">
        <v>81</v>
      </c>
      <c r="B22" s="35" t="s">
        <v>11</v>
      </c>
      <c r="C22" s="81">
        <f>район!B19</f>
        <v>1707</v>
      </c>
      <c r="D22" s="81">
        <f>район!D19</f>
        <v>1114</v>
      </c>
      <c r="E22" s="82">
        <f t="shared" si="0"/>
        <v>65.26069127123608</v>
      </c>
      <c r="G22" s="88"/>
    </row>
    <row r="23" spans="1:7" ht="11.25" customHeight="1">
      <c r="A23" s="40" t="s">
        <v>82</v>
      </c>
      <c r="B23" s="35" t="s">
        <v>12</v>
      </c>
      <c r="C23" s="81">
        <f>район!B20</f>
        <v>0</v>
      </c>
      <c r="D23" s="81">
        <f>район!D20</f>
        <v>0</v>
      </c>
      <c r="E23" s="82">
        <v>0</v>
      </c>
      <c r="G23" s="88"/>
    </row>
    <row r="24" spans="1:7" ht="11.25" customHeight="1">
      <c r="A24" s="40" t="s">
        <v>83</v>
      </c>
      <c r="B24" s="35" t="s">
        <v>84</v>
      </c>
      <c r="C24" s="81">
        <f>район!B21</f>
        <v>0</v>
      </c>
      <c r="D24" s="81">
        <f>район!D21</f>
        <v>0</v>
      </c>
      <c r="E24" s="82">
        <v>0</v>
      </c>
      <c r="G24" s="88"/>
    </row>
    <row r="25" spans="1:5" ht="12" customHeight="1" hidden="1">
      <c r="A25" s="40" t="s">
        <v>85</v>
      </c>
      <c r="B25" s="35" t="s">
        <v>86</v>
      </c>
      <c r="C25" s="89"/>
      <c r="D25" s="81"/>
      <c r="E25" s="82"/>
    </row>
    <row r="26" spans="1:5" ht="9.75">
      <c r="A26" s="47" t="s">
        <v>89</v>
      </c>
      <c r="B26" s="45" t="s">
        <v>90</v>
      </c>
      <c r="C26" s="79">
        <f>SUM(C27:C35)</f>
        <v>614706</v>
      </c>
      <c r="D26" s="79">
        <f>SUM(D27:D35)</f>
        <v>222846.66</v>
      </c>
      <c r="E26" s="80">
        <f t="shared" si="0"/>
        <v>36.252559760275645</v>
      </c>
    </row>
    <row r="27" spans="1:5" ht="9.75">
      <c r="A27" s="40" t="s">
        <v>91</v>
      </c>
      <c r="B27" s="35" t="s">
        <v>16</v>
      </c>
      <c r="C27" s="81">
        <f>район!B23</f>
        <v>342176</v>
      </c>
      <c r="D27" s="81">
        <f>район!D23</f>
        <v>122736</v>
      </c>
      <c r="E27" s="82">
        <f t="shared" si="0"/>
        <v>35.86926026372393</v>
      </c>
    </row>
    <row r="28" spans="1:5" ht="9.75">
      <c r="A28" s="40" t="s">
        <v>92</v>
      </c>
      <c r="B28" s="35" t="s">
        <v>93</v>
      </c>
      <c r="C28" s="81">
        <f>район!B24</f>
        <v>244201</v>
      </c>
      <c r="D28" s="81">
        <f>район!D24</f>
        <v>86687</v>
      </c>
      <c r="E28" s="82">
        <f t="shared" si="0"/>
        <v>35.49821663301952</v>
      </c>
    </row>
    <row r="29" spans="1:5" ht="9.75">
      <c r="A29" s="40" t="s">
        <v>94</v>
      </c>
      <c r="B29" s="35" t="s">
        <v>18</v>
      </c>
      <c r="C29" s="81">
        <f>район!B25</f>
        <v>7874</v>
      </c>
      <c r="D29" s="81">
        <f>район!D25</f>
        <v>3282</v>
      </c>
      <c r="E29" s="82">
        <f t="shared" si="0"/>
        <v>41.68148336296672</v>
      </c>
    </row>
    <row r="30" spans="1:5" ht="9.75">
      <c r="A30" s="40" t="s">
        <v>95</v>
      </c>
      <c r="B30" s="48" t="s">
        <v>96</v>
      </c>
      <c r="C30" s="81">
        <f>район!B26</f>
        <v>16204</v>
      </c>
      <c r="D30" s="81">
        <f>район!D26</f>
        <v>6481</v>
      </c>
      <c r="E30" s="82">
        <f t="shared" si="0"/>
        <v>39.99629721056529</v>
      </c>
    </row>
    <row r="31" spans="1:7" ht="20.25">
      <c r="A31" s="40" t="s">
        <v>97</v>
      </c>
      <c r="B31" s="35" t="s">
        <v>117</v>
      </c>
      <c r="C31" s="81">
        <f>район!B27</f>
        <v>0</v>
      </c>
      <c r="D31" s="81">
        <f>район!D27</f>
        <v>0</v>
      </c>
      <c r="E31" s="82">
        <v>0</v>
      </c>
      <c r="G31" s="33"/>
    </row>
    <row r="32" spans="1:5" ht="20.25" hidden="1">
      <c r="A32" s="40" t="s">
        <v>95</v>
      </c>
      <c r="B32" s="35" t="s">
        <v>98</v>
      </c>
      <c r="C32" s="81">
        <v>0</v>
      </c>
      <c r="D32" s="81">
        <v>0</v>
      </c>
      <c r="E32" s="82" t="e">
        <f t="shared" si="0"/>
        <v>#DIV/0!</v>
      </c>
    </row>
    <row r="33" spans="1:5" ht="9.75">
      <c r="A33" s="40" t="s">
        <v>118</v>
      </c>
      <c r="B33" s="49" t="s">
        <v>99</v>
      </c>
      <c r="C33" s="234">
        <f>район!B30</f>
        <v>3200</v>
      </c>
      <c r="D33" s="234">
        <f>район!D30</f>
        <v>2610</v>
      </c>
      <c r="E33" s="83">
        <f t="shared" si="0"/>
        <v>81.5625</v>
      </c>
    </row>
    <row r="34" spans="1:5" ht="30">
      <c r="A34" s="40" t="s">
        <v>119</v>
      </c>
      <c r="B34" s="49" t="s">
        <v>87</v>
      </c>
      <c r="C34" s="234">
        <f>район!B31</f>
        <v>4582</v>
      </c>
      <c r="D34" s="234">
        <f>район!D31</f>
        <v>4582</v>
      </c>
      <c r="E34" s="83">
        <f t="shared" si="0"/>
        <v>100</v>
      </c>
    </row>
    <row r="35" spans="1:5" ht="20.25">
      <c r="A35" s="40" t="s">
        <v>127</v>
      </c>
      <c r="B35" s="46" t="s">
        <v>88</v>
      </c>
      <c r="C35" s="83">
        <f>район!B32</f>
        <v>-3531</v>
      </c>
      <c r="D35" s="234">
        <f>район!D32</f>
        <v>-3531.34</v>
      </c>
      <c r="E35" s="83">
        <f>D35/C35*100</f>
        <v>100.00962900028321</v>
      </c>
    </row>
    <row r="36" spans="1:5" ht="9.75">
      <c r="A36" s="47"/>
      <c r="B36" s="50"/>
      <c r="C36" s="82"/>
      <c r="D36" s="81"/>
      <c r="E36" s="82"/>
    </row>
    <row r="37" spans="1:5" ht="9.75">
      <c r="A37" s="47" t="s">
        <v>100</v>
      </c>
      <c r="B37" s="51" t="s">
        <v>101</v>
      </c>
      <c r="C37" s="79">
        <f>SUM(C38:C50)</f>
        <v>953959</v>
      </c>
      <c r="D37" s="79">
        <f>SUM(D38:D50)</f>
        <v>321687</v>
      </c>
      <c r="E37" s="80">
        <f t="shared" si="0"/>
        <v>33.721260557319546</v>
      </c>
    </row>
    <row r="38" spans="1:5" ht="9.75">
      <c r="A38" s="40" t="s">
        <v>102</v>
      </c>
      <c r="B38" s="35" t="s">
        <v>25</v>
      </c>
      <c r="C38" s="81">
        <f>район!B37</f>
        <v>84085</v>
      </c>
      <c r="D38" s="81">
        <f>район!D37</f>
        <v>26906</v>
      </c>
      <c r="E38" s="82">
        <f t="shared" si="0"/>
        <v>31.998572872688353</v>
      </c>
    </row>
    <row r="39" spans="1:5" ht="9.75">
      <c r="A39" s="40" t="s">
        <v>120</v>
      </c>
      <c r="B39" s="35" t="s">
        <v>51</v>
      </c>
      <c r="C39" s="81">
        <f>район!B40</f>
        <v>2599</v>
      </c>
      <c r="D39" s="81">
        <f>район!D40</f>
        <v>1083</v>
      </c>
      <c r="E39" s="82">
        <f t="shared" si="0"/>
        <v>41.66987302808773</v>
      </c>
    </row>
    <row r="40" spans="1:5" ht="20.25">
      <c r="A40" s="34" t="s">
        <v>121</v>
      </c>
      <c r="B40" s="35" t="s">
        <v>28</v>
      </c>
      <c r="C40" s="81">
        <f>район!B41</f>
        <v>3019</v>
      </c>
      <c r="D40" s="81">
        <f>район!D41</f>
        <v>1369</v>
      </c>
      <c r="E40" s="82">
        <f t="shared" si="0"/>
        <v>45.3461411063266</v>
      </c>
    </row>
    <row r="41" spans="1:5" ht="9.75">
      <c r="A41" s="34" t="s">
        <v>122</v>
      </c>
      <c r="B41" s="35" t="s">
        <v>29</v>
      </c>
      <c r="C41" s="81">
        <f>район!B44</f>
        <v>62091</v>
      </c>
      <c r="D41" s="81">
        <f>район!D44</f>
        <v>10278</v>
      </c>
      <c r="E41" s="82">
        <f t="shared" si="0"/>
        <v>16.553123641107405</v>
      </c>
    </row>
    <row r="42" spans="1:5" ht="9.75">
      <c r="A42" s="34" t="s">
        <v>104</v>
      </c>
      <c r="B42" s="35" t="s">
        <v>103</v>
      </c>
      <c r="C42" s="81">
        <f>район!B47</f>
        <v>106114</v>
      </c>
      <c r="D42" s="81">
        <f>район!D47</f>
        <v>10848</v>
      </c>
      <c r="E42" s="82">
        <f t="shared" si="0"/>
        <v>10.222967751663306</v>
      </c>
    </row>
    <row r="43" spans="1:5" ht="9.75">
      <c r="A43" s="34" t="s">
        <v>123</v>
      </c>
      <c r="B43" s="35" t="s">
        <v>33</v>
      </c>
      <c r="C43" s="81">
        <f>район!B50</f>
        <v>0</v>
      </c>
      <c r="D43" s="81">
        <f>район!D50</f>
        <v>0</v>
      </c>
      <c r="E43" s="82"/>
    </row>
    <row r="44" spans="1:5" ht="9.75">
      <c r="A44" s="34" t="s">
        <v>124</v>
      </c>
      <c r="B44" s="35" t="s">
        <v>34</v>
      </c>
      <c r="C44" s="81">
        <f>район!B52</f>
        <v>483015</v>
      </c>
      <c r="D44" s="81">
        <f>район!D52</f>
        <v>201234</v>
      </c>
      <c r="E44" s="82">
        <f t="shared" si="0"/>
        <v>41.66206018446632</v>
      </c>
    </row>
    <row r="45" spans="1:5" ht="9.75">
      <c r="A45" s="34" t="s">
        <v>125</v>
      </c>
      <c r="B45" s="35" t="s">
        <v>126</v>
      </c>
      <c r="C45" s="81">
        <f>район!B56</f>
        <v>104365</v>
      </c>
      <c r="D45" s="81">
        <f>район!D56</f>
        <v>27729</v>
      </c>
      <c r="E45" s="82">
        <f t="shared" si="0"/>
        <v>26.569252143917982</v>
      </c>
    </row>
    <row r="46" spans="1:5" ht="9.75" hidden="1">
      <c r="A46" s="34" t="s">
        <v>128</v>
      </c>
      <c r="B46" s="35" t="s">
        <v>116</v>
      </c>
      <c r="C46" s="81">
        <f>район!B59</f>
        <v>0</v>
      </c>
      <c r="D46" s="81">
        <f>район!D59</f>
        <v>0</v>
      </c>
      <c r="E46" s="82">
        <v>0</v>
      </c>
    </row>
    <row r="47" spans="1:5" ht="9.75">
      <c r="A47" s="34" t="s">
        <v>128</v>
      </c>
      <c r="B47" s="35" t="s">
        <v>39</v>
      </c>
      <c r="C47" s="81">
        <f>район!B62</f>
        <v>51464</v>
      </c>
      <c r="D47" s="81">
        <f>район!D62</f>
        <v>19428</v>
      </c>
      <c r="E47" s="82">
        <f t="shared" si="0"/>
        <v>37.75066065599254</v>
      </c>
    </row>
    <row r="48" spans="1:5" ht="9.75">
      <c r="A48" s="34" t="s">
        <v>134</v>
      </c>
      <c r="B48" s="35" t="s">
        <v>114</v>
      </c>
      <c r="C48" s="81">
        <f>район!B63</f>
        <v>1927</v>
      </c>
      <c r="D48" s="81">
        <f>район!D63</f>
        <v>294</v>
      </c>
      <c r="E48" s="82">
        <f t="shared" si="0"/>
        <v>15.256875973015049</v>
      </c>
    </row>
    <row r="49" spans="1:5" ht="9.75">
      <c r="A49" s="34" t="s">
        <v>135</v>
      </c>
      <c r="B49" s="35" t="s">
        <v>115</v>
      </c>
      <c r="C49" s="81">
        <f>район!B64</f>
        <v>0</v>
      </c>
      <c r="D49" s="81">
        <f>район!D64</f>
        <v>0</v>
      </c>
      <c r="E49" s="82">
        <v>0</v>
      </c>
    </row>
    <row r="50" spans="1:5" ht="9.75">
      <c r="A50" s="34" t="s">
        <v>136</v>
      </c>
      <c r="B50" s="35" t="s">
        <v>40</v>
      </c>
      <c r="C50" s="81">
        <f>район!B65</f>
        <v>55280</v>
      </c>
      <c r="D50" s="81">
        <f>район!D65</f>
        <v>22518</v>
      </c>
      <c r="E50" s="82">
        <f t="shared" si="0"/>
        <v>40.73444283646889</v>
      </c>
    </row>
    <row r="51" spans="1:5" ht="9.75">
      <c r="A51" s="52"/>
      <c r="B51" s="45"/>
      <c r="C51" s="79"/>
      <c r="D51" s="79"/>
      <c r="E51" s="80"/>
    </row>
    <row r="52" spans="1:5" ht="9.75">
      <c r="A52" s="40"/>
      <c r="B52" s="45" t="s">
        <v>55</v>
      </c>
      <c r="C52" s="79">
        <f>C9-C37</f>
        <v>-117363.59999999998</v>
      </c>
      <c r="D52" s="79">
        <f>D9-D37</f>
        <v>-9284.339999999967</v>
      </c>
      <c r="E52" s="80">
        <f t="shared" si="0"/>
        <v>7.910749159023725</v>
      </c>
    </row>
    <row r="53" spans="1:5" ht="9.75">
      <c r="A53" s="40"/>
      <c r="B53" s="45" t="s">
        <v>56</v>
      </c>
      <c r="C53" s="79"/>
      <c r="D53" s="79"/>
      <c r="E53" s="80"/>
    </row>
    <row r="54" spans="1:5" ht="9.75">
      <c r="A54" s="47" t="s">
        <v>105</v>
      </c>
      <c r="B54" s="45" t="s">
        <v>106</v>
      </c>
      <c r="C54" s="79">
        <f>SUM(C56:C58)</f>
        <v>117364</v>
      </c>
      <c r="D54" s="79">
        <f>SUM(D55:D58)</f>
        <v>9284</v>
      </c>
      <c r="E54" s="80">
        <f t="shared" si="0"/>
        <v>7.9104325005964355</v>
      </c>
    </row>
    <row r="55" spans="1:5" ht="9.75">
      <c r="A55" s="34" t="s">
        <v>129</v>
      </c>
      <c r="B55" s="84" t="s">
        <v>142</v>
      </c>
      <c r="C55" s="79"/>
      <c r="D55" s="234">
        <f>район!D69</f>
        <v>12793</v>
      </c>
      <c r="E55" s="80"/>
    </row>
    <row r="56" spans="1:5" ht="9.75">
      <c r="A56" s="34" t="s">
        <v>130</v>
      </c>
      <c r="B56" s="35" t="s">
        <v>107</v>
      </c>
      <c r="C56" s="81">
        <f>район!B70</f>
        <v>117364</v>
      </c>
      <c r="D56" s="81">
        <f>район!D70</f>
        <v>-3509</v>
      </c>
      <c r="E56" s="82">
        <f t="shared" si="0"/>
        <v>-2.9898435636140555</v>
      </c>
    </row>
    <row r="57" spans="1:5" ht="9.75">
      <c r="A57" s="34" t="s">
        <v>131</v>
      </c>
      <c r="B57" s="35" t="s">
        <v>108</v>
      </c>
      <c r="C57" s="85">
        <f>район!B71</f>
        <v>0</v>
      </c>
      <c r="D57" s="81">
        <f>район!D71</f>
        <v>0</v>
      </c>
      <c r="E57" s="82">
        <v>0</v>
      </c>
    </row>
    <row r="58" spans="1:5" ht="9.75">
      <c r="A58" s="34" t="s">
        <v>141</v>
      </c>
      <c r="B58" s="35" t="s">
        <v>109</v>
      </c>
      <c r="C58" s="85">
        <f>район!B72</f>
        <v>0</v>
      </c>
      <c r="D58" s="85">
        <f>район!D72</f>
        <v>0</v>
      </c>
      <c r="E58" s="82">
        <v>0</v>
      </c>
    </row>
    <row r="59" spans="1:5" ht="9.75" hidden="1">
      <c r="A59" s="36" t="s">
        <v>110</v>
      </c>
      <c r="B59" s="37" t="s">
        <v>111</v>
      </c>
      <c r="C59" s="38" t="e">
        <f>район!#REF!</f>
        <v>#REF!</v>
      </c>
      <c r="D59" s="38" t="e">
        <f>район!#REF!</f>
        <v>#REF!</v>
      </c>
      <c r="E59" s="39">
        <v>0</v>
      </c>
    </row>
    <row r="60" spans="1:5" ht="9.75">
      <c r="A60" s="22"/>
      <c r="B60" s="23"/>
      <c r="C60" s="24"/>
      <c r="D60" s="24"/>
      <c r="E60" s="25"/>
    </row>
    <row r="61" spans="1:5" ht="9.75" hidden="1">
      <c r="A61" s="22"/>
      <c r="B61" s="23"/>
      <c r="C61" s="24"/>
      <c r="D61" s="24"/>
      <c r="E61" s="25"/>
    </row>
    <row r="62" ht="7.5" customHeight="1">
      <c r="B62" s="26"/>
    </row>
    <row r="63" spans="2:4" ht="9.75">
      <c r="B63" s="26" t="s">
        <v>150</v>
      </c>
      <c r="D63" s="17" t="s">
        <v>151</v>
      </c>
    </row>
    <row r="64" ht="9.75">
      <c r="B64" s="26"/>
    </row>
  </sheetData>
  <sheetProtection selectLockedCells="1" selectUnlockedCells="1"/>
  <mergeCells count="1">
    <mergeCell ref="A3:E4"/>
  </mergeCells>
  <printOptions/>
  <pageMargins left="0.7874015748031497" right="0.5905511811023623" top="0.2755905511811024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Панова Елена Юрьевна</cp:lastModifiedBy>
  <cp:lastPrinted>2015-06-16T06:46:16Z</cp:lastPrinted>
  <dcterms:created xsi:type="dcterms:W3CDTF">2011-03-15T08:38:51Z</dcterms:created>
  <dcterms:modified xsi:type="dcterms:W3CDTF">2015-06-29T11:50:33Z</dcterms:modified>
  <cp:category/>
  <cp:version/>
  <cp:contentType/>
  <cp:contentStatus/>
</cp:coreProperties>
</file>