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0" windowWidth="15360" windowHeight="9630" activeTab="1"/>
  </bookViews>
  <sheets>
    <sheet name="Приложение №2" sheetId="2" r:id="rId1"/>
    <sheet name="Приложение №4" sheetId="4" r:id="rId2"/>
  </sheets>
  <definedNames>
    <definedName name="_xlnm._FilterDatabase" localSheetId="0" hidden="1">'Приложение №2'!$B$12:$P$880</definedName>
    <definedName name="_xlnm._FilterDatabase" localSheetId="1" hidden="1">'Приложение №4'!$A$11:$O$11</definedName>
    <definedName name="_xlnm.Print_Titles" localSheetId="0">'Приложение №2'!$10:$12</definedName>
    <definedName name="_xlnm.Print_Area" localSheetId="0">'Приложение №2'!$A$1:$Q$881</definedName>
    <definedName name="_xlnm.Print_Area" localSheetId="1">'Приложение №4'!$A$1:$O$604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80" i="2" l="1"/>
  <c r="Q831" i="2"/>
  <c r="P831" i="2"/>
  <c r="N222" i="4"/>
  <c r="P348" i="2"/>
  <c r="P371" i="2"/>
  <c r="K827" i="2" l="1"/>
  <c r="M827" i="2" s="1"/>
  <c r="O827" i="2" s="1"/>
  <c r="Q827" i="2" s="1"/>
  <c r="P826" i="2"/>
  <c r="N826" i="2"/>
  <c r="I826" i="2"/>
  <c r="K826" i="2" s="1"/>
  <c r="M826" i="2" s="1"/>
  <c r="P825" i="2"/>
  <c r="P824" i="2" s="1"/>
  <c r="K825" i="2"/>
  <c r="M825" i="2" s="1"/>
  <c r="O825" i="2" s="1"/>
  <c r="N824" i="2"/>
  <c r="I824" i="2"/>
  <c r="K824" i="2" s="1"/>
  <c r="M824" i="2" s="1"/>
  <c r="Q836" i="2"/>
  <c r="P835" i="2"/>
  <c r="Q835" i="2" s="1"/>
  <c r="Q834" i="2"/>
  <c r="P833" i="2"/>
  <c r="N329" i="4"/>
  <c r="O387" i="4"/>
  <c r="O388" i="4"/>
  <c r="O389" i="4"/>
  <c r="O390" i="4"/>
  <c r="O391" i="4"/>
  <c r="N390" i="4"/>
  <c r="N387" i="4" s="1"/>
  <c r="N388" i="4"/>
  <c r="N347" i="4"/>
  <c r="N346" i="4"/>
  <c r="N345" i="4" s="1"/>
  <c r="N344" i="4" s="1"/>
  <c r="O824" i="2" l="1"/>
  <c r="O826" i="2"/>
  <c r="Q826" i="2" s="1"/>
  <c r="P823" i="2"/>
  <c r="I823" i="2"/>
  <c r="K823" i="2" s="1"/>
  <c r="M823" i="2" s="1"/>
  <c r="Q824" i="2"/>
  <c r="P832" i="2"/>
  <c r="Q832" i="2" s="1"/>
  <c r="N823" i="2"/>
  <c r="Q825" i="2"/>
  <c r="Q833" i="2"/>
  <c r="N228" i="4"/>
  <c r="P340" i="2"/>
  <c r="P82" i="2"/>
  <c r="P77" i="2" s="1"/>
  <c r="P76" i="2" s="1"/>
  <c r="P75" i="2" s="1"/>
  <c r="P505" i="2"/>
  <c r="N600" i="4"/>
  <c r="P502" i="2"/>
  <c r="P500" i="2" s="1"/>
  <c r="N262" i="4"/>
  <c r="P346" i="2"/>
  <c r="N595" i="4"/>
  <c r="N594" i="4" s="1"/>
  <c r="N591" i="4" s="1"/>
  <c r="N597" i="4"/>
  <c r="P715" i="2"/>
  <c r="Q715" i="2" s="1"/>
  <c r="Q716" i="2"/>
  <c r="P695" i="2"/>
  <c r="P694" i="2" s="1"/>
  <c r="Q830" i="2"/>
  <c r="P829" i="2"/>
  <c r="P828" i="2" s="1"/>
  <c r="Q828" i="2" s="1"/>
  <c r="O823" i="2" l="1"/>
  <c r="Q823" i="2" s="1"/>
  <c r="P819" i="2"/>
  <c r="P714" i="2"/>
  <c r="Q714" i="2" s="1"/>
  <c r="Q829" i="2"/>
  <c r="N482" i="4" l="1"/>
  <c r="P729" i="2"/>
  <c r="N289" i="4"/>
  <c r="P273" i="2"/>
  <c r="N586" i="4"/>
  <c r="P488" i="2"/>
  <c r="N45" i="4" l="1"/>
  <c r="O901" i="2"/>
  <c r="Q125" i="2"/>
  <c r="P124" i="2"/>
  <c r="P123" i="2" s="1"/>
  <c r="Q123" i="2" l="1"/>
  <c r="P122" i="2"/>
  <c r="Q122" i="2" s="1"/>
  <c r="Q124" i="2"/>
  <c r="N438" i="4"/>
  <c r="N437" i="4" s="1"/>
  <c r="O437" i="4" s="1"/>
  <c r="P702" i="2"/>
  <c r="P701" i="2" s="1"/>
  <c r="N315" i="4"/>
  <c r="N314" i="4" s="1"/>
  <c r="O314" i="4" s="1"/>
  <c r="O316" i="4"/>
  <c r="P296" i="2"/>
  <c r="P295" i="2" s="1"/>
  <c r="Q295" i="2" s="1"/>
  <c r="Q297" i="2"/>
  <c r="N313" i="4"/>
  <c r="N225" i="4"/>
  <c r="P240" i="2"/>
  <c r="P246" i="2"/>
  <c r="P245" i="2" s="1"/>
  <c r="P244" i="2" s="1"/>
  <c r="N70" i="4"/>
  <c r="N65" i="4" s="1"/>
  <c r="O438" i="4" l="1"/>
  <c r="N436" i="4"/>
  <c r="O436" i="4" s="1"/>
  <c r="P700" i="2"/>
  <c r="P684" i="2" s="1"/>
  <c r="P679" i="2" s="1"/>
  <c r="Q701" i="2"/>
  <c r="Q702" i="2"/>
  <c r="O315" i="4"/>
  <c r="Q296" i="2"/>
  <c r="O124" i="4"/>
  <c r="N123" i="4"/>
  <c r="O123" i="4" s="1"/>
  <c r="Q109" i="2"/>
  <c r="P108" i="2"/>
  <c r="Q108" i="2" s="1"/>
  <c r="N121" i="4"/>
  <c r="O121" i="4" s="1"/>
  <c r="P106" i="2"/>
  <c r="Q106" i="2" s="1"/>
  <c r="N128" i="4"/>
  <c r="N125" i="4" s="1"/>
  <c r="P115" i="2"/>
  <c r="P112" i="2" s="1"/>
  <c r="P111" i="2" s="1"/>
  <c r="P110" i="2" s="1"/>
  <c r="N115" i="4"/>
  <c r="P70" i="2"/>
  <c r="N154" i="4"/>
  <c r="N153" i="4" s="1"/>
  <c r="N152" i="4" s="1"/>
  <c r="P73" i="2"/>
  <c r="P72" i="2" s="1"/>
  <c r="P71" i="2" s="1"/>
  <c r="O106" i="4"/>
  <c r="N105" i="4"/>
  <c r="N104" i="4" s="1"/>
  <c r="O104" i="4" s="1"/>
  <c r="Q61" i="2"/>
  <c r="P60" i="2"/>
  <c r="P59" i="2" s="1"/>
  <c r="Q59" i="2" s="1"/>
  <c r="N95" i="4"/>
  <c r="N94" i="4" s="1"/>
  <c r="N93" i="4" s="1"/>
  <c r="P24" i="2"/>
  <c r="P23" i="2" s="1"/>
  <c r="P22" i="2" s="1"/>
  <c r="P21" i="2" s="1"/>
  <c r="P20" i="2" s="1"/>
  <c r="P14" i="2" s="1"/>
  <c r="N122" i="4" l="1"/>
  <c r="O122" i="4" s="1"/>
  <c r="Q60" i="2"/>
  <c r="P107" i="2"/>
  <c r="Q107" i="2" s="1"/>
  <c r="P105" i="2"/>
  <c r="Q700" i="2"/>
  <c r="P640" i="2"/>
  <c r="N120" i="4"/>
  <c r="O105" i="4"/>
  <c r="P339" i="2"/>
  <c r="P338" i="2" s="1"/>
  <c r="N227" i="4"/>
  <c r="N226" i="4" s="1"/>
  <c r="P104" i="2" l="1"/>
  <c r="Q105" i="2"/>
  <c r="N119" i="4"/>
  <c r="O119" i="4" s="1"/>
  <c r="O120" i="4"/>
  <c r="P400" i="2"/>
  <c r="N444" i="4"/>
  <c r="O444" i="4" s="1"/>
  <c r="N442" i="4"/>
  <c r="O445" i="4"/>
  <c r="P706" i="2"/>
  <c r="P708" i="2"/>
  <c r="Q708" i="2" s="1"/>
  <c r="Q709" i="2"/>
  <c r="P239" i="2"/>
  <c r="P238" i="2" s="1"/>
  <c r="P231" i="2" s="1"/>
  <c r="N40" i="4"/>
  <c r="N39" i="4" s="1"/>
  <c r="P579" i="2"/>
  <c r="P578" i="2" s="1"/>
  <c r="N585" i="4"/>
  <c r="N268" i="4"/>
  <c r="P462" i="2"/>
  <c r="N259" i="4"/>
  <c r="P385" i="2"/>
  <c r="N384" i="4"/>
  <c r="O384" i="4" s="1"/>
  <c r="O385" i="4"/>
  <c r="N483" i="4"/>
  <c r="N481" i="4"/>
  <c r="N479" i="4"/>
  <c r="P726" i="2"/>
  <c r="P728" i="2"/>
  <c r="P730" i="2"/>
  <c r="P722" i="2"/>
  <c r="P721" i="2" s="1"/>
  <c r="P818" i="2"/>
  <c r="P782" i="2"/>
  <c r="N371" i="4"/>
  <c r="N474" i="4"/>
  <c r="N473" i="4" s="1"/>
  <c r="N428" i="4"/>
  <c r="N427" i="4" s="1"/>
  <c r="P321" i="2"/>
  <c r="P320" i="2" s="1"/>
  <c r="P319" i="2" s="1"/>
  <c r="N251" i="4"/>
  <c r="N250" i="4" s="1"/>
  <c r="N248" i="4"/>
  <c r="N247" i="4" s="1"/>
  <c r="N245" i="4"/>
  <c r="N244" i="4" s="1"/>
  <c r="N242" i="4"/>
  <c r="N241" i="4" s="1"/>
  <c r="N239" i="4"/>
  <c r="N238" i="4" s="1"/>
  <c r="P908" i="2"/>
  <c r="N392" i="4" l="1"/>
  <c r="P318" i="2"/>
  <c r="P317" i="2" s="1"/>
  <c r="P725" i="2"/>
  <c r="P720" i="2"/>
  <c r="Q104" i="2"/>
  <c r="P100" i="2"/>
  <c r="P99" i="2" s="1"/>
  <c r="N478" i="4"/>
  <c r="N472" i="4" s="1"/>
  <c r="N383" i="4"/>
  <c r="P817" i="2"/>
  <c r="P703" i="2"/>
  <c r="N327" i="4"/>
  <c r="N326" i="4" s="1"/>
  <c r="N324" i="4"/>
  <c r="N323" i="4" s="1"/>
  <c r="N288" i="4"/>
  <c r="N287" i="4" s="1"/>
  <c r="P305" i="2"/>
  <c r="P304" i="2" s="1"/>
  <c r="P293" i="2"/>
  <c r="P292" i="2" s="1"/>
  <c r="P272" i="2"/>
  <c r="P271" i="2" s="1"/>
  <c r="N312" i="4"/>
  <c r="N311" i="4" s="1"/>
  <c r="P719" i="2" l="1"/>
  <c r="O383" i="4"/>
  <c r="P900" i="2"/>
  <c r="P903" i="2"/>
  <c r="O596" i="4" l="1"/>
  <c r="P499" i="2"/>
  <c r="P628" i="2"/>
  <c r="Q628" i="2" s="1"/>
  <c r="Q629" i="2"/>
  <c r="P300" i="2"/>
  <c r="Q300" i="2" s="1"/>
  <c r="N319" i="4"/>
  <c r="O319" i="4" s="1"/>
  <c r="N582" i="4"/>
  <c r="N581" i="4" s="1"/>
  <c r="O581" i="4" s="1"/>
  <c r="N584" i="4"/>
  <c r="N583" i="4" s="1"/>
  <c r="O583" i="4" s="1"/>
  <c r="N579" i="4"/>
  <c r="N575" i="4"/>
  <c r="N577" i="4"/>
  <c r="P552" i="2"/>
  <c r="P551" i="2" s="1"/>
  <c r="Q553" i="2"/>
  <c r="P158" i="2"/>
  <c r="P157" i="2" s="1"/>
  <c r="P156" i="2" s="1"/>
  <c r="Q156" i="2" s="1"/>
  <c r="Q159" i="2"/>
  <c r="P841" i="2"/>
  <c r="P840" i="2" s="1"/>
  <c r="Q842" i="2"/>
  <c r="P388" i="2"/>
  <c r="Q388" i="2" s="1"/>
  <c r="Q389" i="2"/>
  <c r="P250" i="2"/>
  <c r="P249" i="2" s="1"/>
  <c r="Q251" i="2"/>
  <c r="P814" i="2"/>
  <c r="P813" i="2" s="1"/>
  <c r="P788" i="2" s="1"/>
  <c r="P815" i="2"/>
  <c r="P738" i="2"/>
  <c r="P737" i="2" s="1"/>
  <c r="P736" i="2" s="1"/>
  <c r="P735" i="2" s="1"/>
  <c r="P718" i="2" s="1"/>
  <c r="P184" i="2"/>
  <c r="P183" i="2" s="1"/>
  <c r="P182" i="2" s="1"/>
  <c r="P487" i="2"/>
  <c r="P486" i="2" s="1"/>
  <c r="P485" i="2" s="1"/>
  <c r="P484" i="2" s="1"/>
  <c r="N29" i="4"/>
  <c r="N28" i="4" s="1"/>
  <c r="N27" i="4"/>
  <c r="N26" i="4" s="1"/>
  <c r="P572" i="2"/>
  <c r="P571" i="2" s="1"/>
  <c r="P574" i="2"/>
  <c r="P573" i="2" s="1"/>
  <c r="N178" i="4"/>
  <c r="O178" i="4" s="1"/>
  <c r="O179" i="4"/>
  <c r="P350" i="2"/>
  <c r="Q350" i="2" s="1"/>
  <c r="Q351" i="2"/>
  <c r="N334" i="4"/>
  <c r="N333" i="4" s="1"/>
  <c r="P634" i="2"/>
  <c r="P633" i="2" s="1"/>
  <c r="P632" i="2" s="1"/>
  <c r="P631" i="2" s="1"/>
  <c r="P630" i="2" s="1"/>
  <c r="P227" i="2"/>
  <c r="P226" i="2" s="1"/>
  <c r="P222" i="2" s="1"/>
  <c r="P221" i="2" s="1"/>
  <c r="P220" i="2" s="1"/>
  <c r="N318" i="4" l="1"/>
  <c r="O318" i="4" s="1"/>
  <c r="O582" i="4"/>
  <c r="O584" i="4"/>
  <c r="P299" i="2"/>
  <c r="Q299" i="2" s="1"/>
  <c r="N574" i="4"/>
  <c r="N573" i="4" s="1"/>
  <c r="P717" i="2"/>
  <c r="P627" i="2"/>
  <c r="N317" i="4"/>
  <c r="N273" i="4" s="1"/>
  <c r="Q841" i="2"/>
  <c r="N177" i="4"/>
  <c r="O177" i="4" s="1"/>
  <c r="N23" i="4"/>
  <c r="N13" i="4" s="1"/>
  <c r="P550" i="2"/>
  <c r="Q551" i="2"/>
  <c r="Q552" i="2"/>
  <c r="Q158" i="2"/>
  <c r="Q157" i="2"/>
  <c r="Q250" i="2"/>
  <c r="P387" i="2"/>
  <c r="P248" i="2"/>
  <c r="Q249" i="2"/>
  <c r="Q840" i="2"/>
  <c r="P839" i="2"/>
  <c r="P349" i="2"/>
  <c r="Q349" i="2" s="1"/>
  <c r="P568" i="2"/>
  <c r="P382" i="2"/>
  <c r="N272" i="4"/>
  <c r="N267" i="4"/>
  <c r="N266" i="4" s="1"/>
  <c r="P461" i="2"/>
  <c r="P460" i="2" s="1"/>
  <c r="P459" i="2" s="1"/>
  <c r="P458" i="2" s="1"/>
  <c r="P457" i="2" s="1"/>
  <c r="P370" i="2"/>
  <c r="P367" i="2" s="1"/>
  <c r="N221" i="4"/>
  <c r="N218" i="4" s="1"/>
  <c r="N176" i="4" s="1"/>
  <c r="N224" i="4"/>
  <c r="N223" i="4" s="1"/>
  <c r="P399" i="2"/>
  <c r="P398" i="2" s="1"/>
  <c r="P391" i="2" s="1"/>
  <c r="P390" i="2" s="1"/>
  <c r="P298" i="2" l="1"/>
  <c r="P264" i="2" s="1"/>
  <c r="P259" i="2" s="1"/>
  <c r="P258" i="2" s="1"/>
  <c r="P230" i="2"/>
  <c r="P229" i="2" s="1"/>
  <c r="P564" i="2"/>
  <c r="P563" i="2" s="1"/>
  <c r="P554" i="2" s="1"/>
  <c r="Q627" i="2"/>
  <c r="P626" i="2"/>
  <c r="O317" i="4"/>
  <c r="Q550" i="2"/>
  <c r="P549" i="2"/>
  <c r="P838" i="2"/>
  <c r="P837" i="2" s="1"/>
  <c r="Q839" i="2"/>
  <c r="Q387" i="2"/>
  <c r="P386" i="2"/>
  <c r="Q386" i="2" s="1"/>
  <c r="Q248" i="2"/>
  <c r="N100" i="4"/>
  <c r="N103" i="4"/>
  <c r="O115" i="4"/>
  <c r="N114" i="4"/>
  <c r="N113" i="4" s="1"/>
  <c r="O113" i="4" s="1"/>
  <c r="P58" i="2"/>
  <c r="P55" i="2"/>
  <c r="Q70" i="2"/>
  <c r="P69" i="2"/>
  <c r="Q69" i="2" s="1"/>
  <c r="P210" i="2" l="1"/>
  <c r="Q298" i="2"/>
  <c r="Q626" i="2"/>
  <c r="P614" i="2"/>
  <c r="P613" i="2" s="1"/>
  <c r="P590" i="2" s="1"/>
  <c r="P548" i="2"/>
  <c r="Q548" i="2" s="1"/>
  <c r="Q549" i="2"/>
  <c r="P68" i="2"/>
  <c r="O114" i="4"/>
  <c r="Q761" i="2"/>
  <c r="P760" i="2"/>
  <c r="Q760" i="2" s="1"/>
  <c r="O382" i="4"/>
  <c r="N381" i="4"/>
  <c r="N342" i="4"/>
  <c r="N339" i="4" s="1"/>
  <c r="N379" i="4"/>
  <c r="O379" i="4" s="1"/>
  <c r="O380" i="4"/>
  <c r="P755" i="2"/>
  <c r="P752" i="2" s="1"/>
  <c r="Q759" i="2"/>
  <c r="P758" i="2"/>
  <c r="Q758" i="2" s="1"/>
  <c r="N271" i="4"/>
  <c r="N270" i="4" s="1"/>
  <c r="O272" i="4"/>
  <c r="P381" i="2"/>
  <c r="Q381" i="2" s="1"/>
  <c r="Q382" i="2"/>
  <c r="N261" i="4"/>
  <c r="N260" i="4" s="1"/>
  <c r="P345" i="2"/>
  <c r="P344" i="2" s="1"/>
  <c r="N553" i="4"/>
  <c r="N552" i="4" s="1"/>
  <c r="N551" i="4" s="1"/>
  <c r="N561" i="4"/>
  <c r="N560" i="4" s="1"/>
  <c r="N559" i="4" s="1"/>
  <c r="P857" i="2"/>
  <c r="P859" i="2"/>
  <c r="P865" i="2"/>
  <c r="P864" i="2" s="1"/>
  <c r="P863" i="2" s="1"/>
  <c r="P861" i="2"/>
  <c r="O525" i="4"/>
  <c r="N524" i="4"/>
  <c r="O524" i="4" s="1"/>
  <c r="N522" i="4"/>
  <c r="P254" i="2"/>
  <c r="Q257" i="2"/>
  <c r="P256" i="2"/>
  <c r="Q256" i="2" s="1"/>
  <c r="N521" i="4" l="1"/>
  <c r="N520" i="4" s="1"/>
  <c r="Q68" i="2"/>
  <c r="P325" i="2"/>
  <c r="P324" i="2" s="1"/>
  <c r="N378" i="4"/>
  <c r="O378" i="4" s="1"/>
  <c r="P380" i="2"/>
  <c r="Q380" i="2" s="1"/>
  <c r="P856" i="2"/>
  <c r="P855" i="2" s="1"/>
  <c r="P850" i="2" s="1"/>
  <c r="P849" i="2" s="1"/>
  <c r="P848" i="2" s="1"/>
  <c r="P847" i="2" s="1"/>
  <c r="P757" i="2"/>
  <c r="O381" i="4"/>
  <c r="N269" i="4"/>
  <c r="O269" i="4" s="1"/>
  <c r="O270" i="4"/>
  <c r="O271" i="4"/>
  <c r="N546" i="4"/>
  <c r="P253" i="2"/>
  <c r="P252" i="2" s="1"/>
  <c r="N57" i="4"/>
  <c r="P50" i="2"/>
  <c r="N54" i="4"/>
  <c r="P47" i="2"/>
  <c r="P379" i="2" l="1"/>
  <c r="Q379" i="2" s="1"/>
  <c r="P751" i="2"/>
  <c r="P750" i="2" s="1"/>
  <c r="P749" i="2" s="1"/>
  <c r="Q757" i="2"/>
  <c r="O98" i="4"/>
  <c r="N97" i="4"/>
  <c r="O97" i="4" s="1"/>
  <c r="Q53" i="2"/>
  <c r="P52" i="2"/>
  <c r="Q52" i="2" s="1"/>
  <c r="N102" i="4"/>
  <c r="N101" i="4" s="1"/>
  <c r="N99" i="4"/>
  <c r="N96" i="4" s="1"/>
  <c r="P57" i="2"/>
  <c r="P56" i="2" s="1"/>
  <c r="P54" i="2"/>
  <c r="P51" i="2" l="1"/>
  <c r="N599" i="4"/>
  <c r="N598" i="4" s="1"/>
  <c r="O494" i="4"/>
  <c r="N493" i="4"/>
  <c r="O493" i="4" s="1"/>
  <c r="N496" i="4"/>
  <c r="N495" i="4" s="1"/>
  <c r="O45" i="4"/>
  <c r="N44" i="4"/>
  <c r="O44" i="4" s="1"/>
  <c r="N587" i="4" l="1"/>
  <c r="N540" i="4" s="1"/>
  <c r="N43" i="4"/>
  <c r="N492" i="4"/>
  <c r="N140" i="4"/>
  <c r="N139" i="4" s="1"/>
  <c r="N143" i="4"/>
  <c r="N142" i="4" s="1"/>
  <c r="O43" i="4" l="1"/>
  <c r="N491" i="4"/>
  <c r="O492" i="4"/>
  <c r="P588" i="2"/>
  <c r="P587" i="2" s="1"/>
  <c r="P585" i="2"/>
  <c r="Q585" i="2" s="1"/>
  <c r="Q586" i="2"/>
  <c r="P584" i="2" l="1"/>
  <c r="P150" i="2"/>
  <c r="Q150" i="2" s="1"/>
  <c r="Q151" i="2"/>
  <c r="Q584" i="2" l="1"/>
  <c r="P583" i="2"/>
  <c r="P581" i="2" s="1"/>
  <c r="P532" i="2" s="1"/>
  <c r="P149" i="2"/>
  <c r="Q149" i="2" s="1"/>
  <c r="P904" i="2"/>
  <c r="P148" i="2" l="1"/>
  <c r="Q148" i="2" s="1"/>
  <c r="P582" i="2"/>
  <c r="O57" i="4"/>
  <c r="N56" i="4"/>
  <c r="N55" i="4" s="1"/>
  <c r="O55" i="4" s="1"/>
  <c r="O54" i="4"/>
  <c r="N53" i="4"/>
  <c r="N52" i="4" s="1"/>
  <c r="O900" i="2"/>
  <c r="O904" i="2" s="1"/>
  <c r="Q50" i="2"/>
  <c r="P49" i="2"/>
  <c r="P48" i="2" s="1"/>
  <c r="Q48" i="2" s="1"/>
  <c r="Q47" i="2"/>
  <c r="P46" i="2"/>
  <c r="Q46" i="2" s="1"/>
  <c r="N42" i="4" l="1"/>
  <c r="Q49" i="2"/>
  <c r="O52" i="4"/>
  <c r="P45" i="2"/>
  <c r="P41" i="2" s="1"/>
  <c r="P40" i="2" s="1"/>
  <c r="P29" i="2" s="1"/>
  <c r="O53" i="4"/>
  <c r="O56" i="4"/>
  <c r="N370" i="4"/>
  <c r="N369" i="4" s="1"/>
  <c r="P781" i="2"/>
  <c r="P780" i="2" s="1"/>
  <c r="P776" i="2" s="1"/>
  <c r="P775" i="2" s="1"/>
  <c r="P769" i="2" s="1"/>
  <c r="P639" i="2" s="1"/>
  <c r="Q45" i="2" l="1"/>
  <c r="N174" i="4"/>
  <c r="N173" i="4" s="1"/>
  <c r="N156" i="4" s="1"/>
  <c r="P154" i="2"/>
  <c r="P153" i="2" s="1"/>
  <c r="P152" i="2" s="1"/>
  <c r="P147" i="2" s="1"/>
  <c r="P504" i="2"/>
  <c r="P503" i="2" s="1"/>
  <c r="P498" i="2" s="1"/>
  <c r="P489" i="2" s="1"/>
  <c r="P171" i="2"/>
  <c r="P170" i="2" s="1"/>
  <c r="P169" i="2" s="1"/>
  <c r="P469" i="2" l="1"/>
  <c r="P468" i="2" s="1"/>
  <c r="P146" i="2"/>
  <c r="N538" i="4"/>
  <c r="N537" i="4" s="1"/>
  <c r="N536" i="4" s="1"/>
  <c r="N535" i="4" s="1"/>
  <c r="Q904" i="2"/>
  <c r="O909" i="2" s="1"/>
  <c r="P129" i="2"/>
  <c r="P128" i="2" s="1"/>
  <c r="P127" i="2" s="1"/>
  <c r="P126" i="2" s="1"/>
  <c r="P121" i="2" l="1"/>
  <c r="P98" i="2" s="1"/>
  <c r="G904" i="2"/>
  <c r="N258" i="4"/>
  <c r="N257" i="4" s="1"/>
  <c r="P384" i="2"/>
  <c r="P383" i="2" s="1"/>
  <c r="P347" i="2" l="1"/>
  <c r="P323" i="2" s="1"/>
  <c r="P316" i="2" s="1"/>
  <c r="L461" i="4"/>
  <c r="L459" i="4"/>
  <c r="N480" i="2"/>
  <c r="N482" i="2"/>
  <c r="N12" i="4" l="1"/>
  <c r="N604" i="4" s="1"/>
  <c r="L456" i="4"/>
  <c r="N477" i="2"/>
  <c r="N476" i="2" s="1"/>
  <c r="N475" i="2" s="1"/>
  <c r="N266" i="2"/>
  <c r="N265" i="2" s="1"/>
  <c r="N260" i="2"/>
  <c r="N303" i="2"/>
  <c r="O303" i="2" s="1"/>
  <c r="Q303" i="2" s="1"/>
  <c r="L322" i="4"/>
  <c r="L321" i="4" s="1"/>
  <c r="L320" i="4" s="1"/>
  <c r="M320" i="4" s="1"/>
  <c r="O320" i="4" s="1"/>
  <c r="L275" i="4"/>
  <c r="L274" i="4" s="1"/>
  <c r="L285" i="4"/>
  <c r="L284" i="4" s="1"/>
  <c r="N269" i="2"/>
  <c r="N268" i="2" s="1"/>
  <c r="N302" i="2" l="1"/>
  <c r="O302" i="2" s="1"/>
  <c r="Q302" i="2" s="1"/>
  <c r="M322" i="4"/>
  <c r="O322" i="4" s="1"/>
  <c r="M321" i="4"/>
  <c r="O321" i="4" s="1"/>
  <c r="N371" i="2"/>
  <c r="L222" i="4"/>
  <c r="N301" i="2" l="1"/>
  <c r="O301" i="2" s="1"/>
  <c r="Q301" i="2" s="1"/>
  <c r="N729" i="2"/>
  <c r="L175" i="4" l="1"/>
  <c r="M904" i="2" l="1"/>
  <c r="N894" i="2"/>
  <c r="O155" i="2"/>
  <c r="Q155" i="2" s="1"/>
  <c r="N154" i="2"/>
  <c r="O154" i="2" s="1"/>
  <c r="Q154" i="2" s="1"/>
  <c r="N120" i="2"/>
  <c r="N153" i="2" l="1"/>
  <c r="N756" i="2"/>
  <c r="N755" i="2" s="1"/>
  <c r="N754" i="2"/>
  <c r="N753" i="2" s="1"/>
  <c r="N765" i="2"/>
  <c r="L341" i="4"/>
  <c r="L343" i="4"/>
  <c r="L482" i="4"/>
  <c r="L481" i="4" s="1"/>
  <c r="L478" i="4" s="1"/>
  <c r="L472" i="4" s="1"/>
  <c r="N728" i="2"/>
  <c r="N725" i="2" s="1"/>
  <c r="N384" i="2"/>
  <c r="O384" i="2" s="1"/>
  <c r="Q384" i="2" s="1"/>
  <c r="O385" i="2"/>
  <c r="Q385" i="2" s="1"/>
  <c r="L289" i="4"/>
  <c r="L594" i="4"/>
  <c r="L591" i="4" s="1"/>
  <c r="N611" i="2"/>
  <c r="N610" i="2" s="1"/>
  <c r="N609" i="2" s="1"/>
  <c r="N592" i="2" s="1"/>
  <c r="N591" i="2" s="1"/>
  <c r="N590" i="2" s="1"/>
  <c r="N719" i="2" l="1"/>
  <c r="N718" i="2" s="1"/>
  <c r="N717" i="2" s="1"/>
  <c r="N152" i="2"/>
  <c r="O152" i="2" s="1"/>
  <c r="O153" i="2"/>
  <c r="Q153" i="2" s="1"/>
  <c r="N383" i="2"/>
  <c r="O383" i="2" s="1"/>
  <c r="Q383" i="2" s="1"/>
  <c r="N370" i="2"/>
  <c r="N367" i="2" s="1"/>
  <c r="L221" i="4"/>
  <c r="L218" i="4" s="1"/>
  <c r="L242" i="4"/>
  <c r="L241" i="4" s="1"/>
  <c r="N242" i="2"/>
  <c r="N241" i="2" s="1"/>
  <c r="N231" i="2" s="1"/>
  <c r="N230" i="2" s="1"/>
  <c r="L288" i="4"/>
  <c r="L287" i="4" s="1"/>
  <c r="L273" i="4" s="1"/>
  <c r="N273" i="2"/>
  <c r="N272" i="2" s="1"/>
  <c r="N271" i="2" s="1"/>
  <c r="L347" i="4"/>
  <c r="L345" i="4"/>
  <c r="L419" i="4"/>
  <c r="L418" i="4" s="1"/>
  <c r="L392" i="4" s="1"/>
  <c r="N686" i="2"/>
  <c r="N685" i="2" s="1"/>
  <c r="N684" i="2" s="1"/>
  <c r="N682" i="2"/>
  <c r="N681" i="2" s="1"/>
  <c r="N680" i="2" s="1"/>
  <c r="L258" i="4"/>
  <c r="M258" i="4" s="1"/>
  <c r="O258" i="4" s="1"/>
  <c r="M259" i="4"/>
  <c r="O259" i="4" s="1"/>
  <c r="N255" i="2"/>
  <c r="N254" i="2" s="1"/>
  <c r="N253" i="2" s="1"/>
  <c r="N252" i="2" s="1"/>
  <c r="K255" i="2"/>
  <c r="I254" i="2"/>
  <c r="K254" i="2" s="1"/>
  <c r="N764" i="2"/>
  <c r="N763" i="2" s="1"/>
  <c r="N762" i="2" s="1"/>
  <c r="L522" i="4"/>
  <c r="L521" i="4" s="1"/>
  <c r="L520" i="4" s="1"/>
  <c r="L602" i="4"/>
  <c r="M602" i="4" s="1"/>
  <c r="O602" i="4" s="1"/>
  <c r="M603" i="4"/>
  <c r="O603" i="4" s="1"/>
  <c r="L377" i="4"/>
  <c r="L376" i="4" s="1"/>
  <c r="G394" i="4"/>
  <c r="G393" i="4" s="1"/>
  <c r="N845" i="2"/>
  <c r="O845" i="2" s="1"/>
  <c r="Q845" i="2" s="1"/>
  <c r="O846" i="2"/>
  <c r="Q846" i="2" s="1"/>
  <c r="L344" i="4" l="1"/>
  <c r="N264" i="2"/>
  <c r="N259" i="2" s="1"/>
  <c r="N258" i="2" s="1"/>
  <c r="L257" i="4"/>
  <c r="M257" i="4" s="1"/>
  <c r="O257" i="4" s="1"/>
  <c r="N229" i="2"/>
  <c r="N679" i="2"/>
  <c r="N640" i="2" s="1"/>
  <c r="Q152" i="2"/>
  <c r="N147" i="2"/>
  <c r="O147" i="2" s="1"/>
  <c r="Q147" i="2" s="1"/>
  <c r="N348" i="2"/>
  <c r="N347" i="2" s="1"/>
  <c r="N323" i="2" s="1"/>
  <c r="N316" i="2" s="1"/>
  <c r="I253" i="2"/>
  <c r="K253" i="2" s="1"/>
  <c r="N844" i="2"/>
  <c r="O844" i="2" s="1"/>
  <c r="Q844" i="2" s="1"/>
  <c r="O255" i="2"/>
  <c r="Q255" i="2" s="1"/>
  <c r="L601" i="4"/>
  <c r="M601" i="4" s="1"/>
  <c r="O601" i="4" s="1"/>
  <c r="O253" i="2"/>
  <c r="Q253" i="2" s="1"/>
  <c r="O254" i="2"/>
  <c r="Q254" i="2" s="1"/>
  <c r="I394" i="4"/>
  <c r="K394" i="4" s="1"/>
  <c r="M394" i="4" s="1"/>
  <c r="O394" i="4" s="1"/>
  <c r="M376" i="4"/>
  <c r="O376" i="4" s="1"/>
  <c r="L375" i="4"/>
  <c r="M377" i="4"/>
  <c r="O377" i="4" s="1"/>
  <c r="I393" i="4"/>
  <c r="K393" i="4" s="1"/>
  <c r="M393" i="4" s="1"/>
  <c r="O393" i="4" s="1"/>
  <c r="N210" i="2" l="1"/>
  <c r="L176" i="4"/>
  <c r="N146" i="2"/>
  <c r="O146" i="2" s="1"/>
  <c r="Q146" i="2" s="1"/>
  <c r="N843" i="2"/>
  <c r="O843" i="2" s="1"/>
  <c r="Q843" i="2" s="1"/>
  <c r="M375" i="4"/>
  <c r="O375" i="4" s="1"/>
  <c r="L464" i="4"/>
  <c r="L463" i="4" s="1"/>
  <c r="L446" i="4" s="1"/>
  <c r="N516" i="2"/>
  <c r="N515" i="2" s="1"/>
  <c r="N514" i="2" s="1"/>
  <c r="N513" i="2" s="1"/>
  <c r="N512" i="2" s="1"/>
  <c r="N838" i="2" l="1"/>
  <c r="O838" i="2" s="1"/>
  <c r="Q838" i="2" s="1"/>
  <c r="L151" i="4"/>
  <c r="L600" i="4"/>
  <c r="N903" i="2"/>
  <c r="N904" i="2" s="1"/>
  <c r="M909" i="2" s="1"/>
  <c r="N505" i="2"/>
  <c r="N181" i="2"/>
  <c r="L147" i="4"/>
  <c r="L146" i="4" s="1"/>
  <c r="N177" i="2"/>
  <c r="N176" i="2" s="1"/>
  <c r="M144" i="4"/>
  <c r="O144" i="4" s="1"/>
  <c r="L143" i="4"/>
  <c r="L142" i="4" s="1"/>
  <c r="M142" i="4" s="1"/>
  <c r="O142" i="4" s="1"/>
  <c r="O174" i="2"/>
  <c r="N173" i="2"/>
  <c r="N172" i="2" s="1"/>
  <c r="O172" i="2" s="1"/>
  <c r="P174" i="2" l="1"/>
  <c r="P173" i="2" s="1"/>
  <c r="P172" i="2" s="1"/>
  <c r="N837" i="2"/>
  <c r="O837" i="2" s="1"/>
  <c r="Q837" i="2" s="1"/>
  <c r="O173" i="2"/>
  <c r="M143" i="4"/>
  <c r="O143" i="4" s="1"/>
  <c r="L13" i="4"/>
  <c r="N564" i="2"/>
  <c r="I579" i="2"/>
  <c r="K579" i="2" s="1"/>
  <c r="M579" i="2" s="1"/>
  <c r="K580" i="2"/>
  <c r="M580" i="2" s="1"/>
  <c r="P162" i="2" l="1"/>
  <c r="Q174" i="2"/>
  <c r="Q173" i="2"/>
  <c r="Q172" i="2"/>
  <c r="O580" i="2"/>
  <c r="Q580" i="2" s="1"/>
  <c r="I578" i="2"/>
  <c r="K578" i="2" s="1"/>
  <c r="M578" i="2" s="1"/>
  <c r="L29" i="4"/>
  <c r="M29" i="4" s="1"/>
  <c r="O29" i="4" s="1"/>
  <c r="L27" i="4"/>
  <c r="L26" i="4" s="1"/>
  <c r="N572" i="2"/>
  <c r="N571" i="2" s="1"/>
  <c r="N574" i="2"/>
  <c r="O574" i="2" s="1"/>
  <c r="Q574" i="2" s="1"/>
  <c r="M461" i="4"/>
  <c r="O461" i="4" s="1"/>
  <c r="M462" i="4"/>
  <c r="O462" i="4" s="1"/>
  <c r="O482" i="2"/>
  <c r="Q482" i="2" s="1"/>
  <c r="O483" i="2"/>
  <c r="Q483" i="2" s="1"/>
  <c r="N569" i="2"/>
  <c r="P161" i="2" l="1"/>
  <c r="P160" i="2" s="1"/>
  <c r="P13" i="2" s="1"/>
  <c r="C909" i="2" s="1"/>
  <c r="L28" i="4"/>
  <c r="M28" i="4" s="1"/>
  <c r="O28" i="4" s="1"/>
  <c r="O578" i="2"/>
  <c r="Q578" i="2" s="1"/>
  <c r="O579" i="2"/>
  <c r="Q579" i="2" s="1"/>
  <c r="N573" i="2"/>
  <c r="O573" i="2" s="1"/>
  <c r="Q573" i="2" s="1"/>
  <c r="O754" i="2"/>
  <c r="Q754" i="2" s="1"/>
  <c r="L599" i="4"/>
  <c r="L598" i="4" s="1"/>
  <c r="L587" i="4" s="1"/>
  <c r="N504" i="2"/>
  <c r="N503" i="2" s="1"/>
  <c r="N500" i="2"/>
  <c r="N499" i="2" s="1"/>
  <c r="N494" i="2"/>
  <c r="N822" i="2"/>
  <c r="N821" i="2" s="1"/>
  <c r="L340" i="4"/>
  <c r="N752" i="2"/>
  <c r="M341" i="4"/>
  <c r="O341" i="4" s="1"/>
  <c r="L342" i="4"/>
  <c r="O753" i="2" l="1"/>
  <c r="Q753" i="2" s="1"/>
  <c r="N751" i="2"/>
  <c r="N750" i="2" s="1"/>
  <c r="N749" i="2" s="1"/>
  <c r="L540" i="4"/>
  <c r="O822" i="2"/>
  <c r="Q822" i="2" s="1"/>
  <c r="N568" i="2"/>
  <c r="L23" i="4"/>
  <c r="L339" i="4"/>
  <c r="L329" i="4" s="1"/>
  <c r="N498" i="2"/>
  <c r="N489" i="2" s="1"/>
  <c r="N469" i="2" s="1"/>
  <c r="N468" i="2" s="1"/>
  <c r="N820" i="2"/>
  <c r="N819" i="2" s="1"/>
  <c r="N818" i="2" s="1"/>
  <c r="N817" i="2" s="1"/>
  <c r="O821" i="2"/>
  <c r="Q821" i="2" s="1"/>
  <c r="M340" i="4"/>
  <c r="O340" i="4" s="1"/>
  <c r="L538" i="4"/>
  <c r="L537" i="4" s="1"/>
  <c r="L536" i="4" s="1"/>
  <c r="L535" i="4" s="1"/>
  <c r="N639" i="2" l="1"/>
  <c r="O820" i="2"/>
  <c r="Q820" i="2" s="1"/>
  <c r="N129" i="2"/>
  <c r="N128" i="2" s="1"/>
  <c r="N127" i="2" s="1"/>
  <c r="N126" i="2" s="1"/>
  <c r="N121" i="2" s="1"/>
  <c r="M151" i="4" l="1"/>
  <c r="O151" i="4" s="1"/>
  <c r="L150" i="4"/>
  <c r="L149" i="4" s="1"/>
  <c r="M149" i="4" s="1"/>
  <c r="O149" i="4" s="1"/>
  <c r="O181" i="2"/>
  <c r="Q181" i="2" s="1"/>
  <c r="N180" i="2"/>
  <c r="O180" i="2" s="1"/>
  <c r="Q180" i="2" s="1"/>
  <c r="L145" i="4" l="1"/>
  <c r="L42" i="4" s="1"/>
  <c r="N179" i="2"/>
  <c r="N175" i="2" s="1"/>
  <c r="N162" i="2" s="1"/>
  <c r="M150" i="4"/>
  <c r="O150" i="4" s="1"/>
  <c r="O179" i="2" l="1"/>
  <c r="Q179" i="2" s="1"/>
  <c r="N161" i="2"/>
  <c r="N160" i="2" s="1"/>
  <c r="L174" i="4"/>
  <c r="L173" i="4" s="1"/>
  <c r="L156" i="4" s="1"/>
  <c r="L12" i="4" s="1"/>
  <c r="L604" i="4" s="1"/>
  <c r="N119" i="2" l="1"/>
  <c r="N118" i="2" s="1"/>
  <c r="N117" i="2" s="1"/>
  <c r="N110" i="2" s="1"/>
  <c r="N98" i="2" s="1"/>
  <c r="N13" i="2" s="1"/>
  <c r="L686" i="2" l="1"/>
  <c r="M686" i="2" s="1"/>
  <c r="O686" i="2" s="1"/>
  <c r="Q686" i="2" s="1"/>
  <c r="M687" i="2"/>
  <c r="O687" i="2" s="1"/>
  <c r="Q687" i="2" s="1"/>
  <c r="L667" i="2"/>
  <c r="L666" i="2" s="1"/>
  <c r="L648" i="2" s="1"/>
  <c r="L647" i="2" s="1"/>
  <c r="J443" i="4"/>
  <c r="J442" i="4" s="1"/>
  <c r="J440" i="4"/>
  <c r="L707" i="2"/>
  <c r="L704" i="2"/>
  <c r="J439" i="4" l="1"/>
  <c r="L685" i="2"/>
  <c r="M685" i="2" s="1"/>
  <c r="O685" i="2" s="1"/>
  <c r="Q685" i="2" s="1"/>
  <c r="J222" i="4"/>
  <c r="L371" i="2"/>
  <c r="K89" i="4" l="1"/>
  <c r="M89" i="4" s="1"/>
  <c r="O89" i="4" s="1"/>
  <c r="J88" i="4"/>
  <c r="J87" i="4" s="1"/>
  <c r="K87" i="4" s="1"/>
  <c r="M87" i="4" s="1"/>
  <c r="O87" i="4" s="1"/>
  <c r="M190" i="2"/>
  <c r="O190" i="2" s="1"/>
  <c r="Q190" i="2" s="1"/>
  <c r="L189" i="2"/>
  <c r="L188" i="2" s="1"/>
  <c r="M188" i="2" s="1"/>
  <c r="O188" i="2" s="1"/>
  <c r="Q188" i="2" s="1"/>
  <c r="M189" i="2" l="1"/>
  <c r="O189" i="2" s="1"/>
  <c r="Q189" i="2" s="1"/>
  <c r="L187" i="2"/>
  <c r="K88" i="4"/>
  <c r="M88" i="4" s="1"/>
  <c r="O88" i="4" s="1"/>
  <c r="L186" i="2" l="1"/>
  <c r="M186" i="2" s="1"/>
  <c r="O186" i="2" s="1"/>
  <c r="Q186" i="2" s="1"/>
  <c r="M187" i="2"/>
  <c r="O187" i="2" s="1"/>
  <c r="Q187" i="2" s="1"/>
  <c r="L340" i="2"/>
  <c r="J228" i="4"/>
  <c r="L273" i="2"/>
  <c r="J289" i="4"/>
  <c r="J245" i="4" l="1"/>
  <c r="J244" i="4" s="1"/>
  <c r="L80" i="2"/>
  <c r="L77" i="2" s="1"/>
  <c r="L76" i="2" s="1"/>
  <c r="L75" i="2" s="1"/>
  <c r="J68" i="4"/>
  <c r="J65" i="4" s="1"/>
  <c r="J482" i="4"/>
  <c r="L729" i="2"/>
  <c r="J476" i="4"/>
  <c r="J473" i="4" s="1"/>
  <c r="L723" i="2"/>
  <c r="L720" i="2" s="1"/>
  <c r="L602" i="2"/>
  <c r="J503" i="4"/>
  <c r="D537" i="4" l="1"/>
  <c r="D538" i="4" s="1"/>
  <c r="D539" i="4" s="1"/>
  <c r="F128" i="2"/>
  <c r="F129" i="2" s="1"/>
  <c r="F130" i="2" s="1"/>
  <c r="D146" i="4"/>
  <c r="D147" i="4" s="1"/>
  <c r="D148" i="4" s="1"/>
  <c r="F176" i="2"/>
  <c r="F177" i="2" s="1"/>
  <c r="F178" i="2" s="1"/>
  <c r="D153" i="4"/>
  <c r="D155" i="4" s="1"/>
  <c r="F72" i="2"/>
  <c r="F73" i="2" s="1"/>
  <c r="D154" i="4" l="1"/>
  <c r="F74" i="2"/>
  <c r="J431" i="4" l="1"/>
  <c r="J430" i="4" s="1"/>
  <c r="J392" i="4" s="1"/>
  <c r="K539" i="4" l="1"/>
  <c r="M539" i="4" s="1"/>
  <c r="O539" i="4" s="1"/>
  <c r="J538" i="4"/>
  <c r="K538" i="4" s="1"/>
  <c r="M538" i="4" s="1"/>
  <c r="O538" i="4" s="1"/>
  <c r="M130" i="2"/>
  <c r="O130" i="2" s="1"/>
  <c r="Q130" i="2" s="1"/>
  <c r="L129" i="2"/>
  <c r="M129" i="2" s="1"/>
  <c r="O129" i="2" s="1"/>
  <c r="Q129" i="2" s="1"/>
  <c r="L128" i="2" l="1"/>
  <c r="L127" i="2" s="1"/>
  <c r="J537" i="4"/>
  <c r="J536" i="4" s="1"/>
  <c r="L786" i="2"/>
  <c r="L785" i="2" s="1"/>
  <c r="M787" i="2"/>
  <c r="O787" i="2" s="1"/>
  <c r="Q787" i="2" s="1"/>
  <c r="L767" i="2"/>
  <c r="L766" i="2" s="1"/>
  <c r="L762" i="2" s="1"/>
  <c r="L750" i="2" s="1"/>
  <c r="L749" i="2" s="1"/>
  <c r="L294" i="2"/>
  <c r="L293" i="2" s="1"/>
  <c r="L292" i="2" s="1"/>
  <c r="J313" i="4"/>
  <c r="J327" i="4"/>
  <c r="J326" i="4" s="1"/>
  <c r="J324" i="4"/>
  <c r="J323" i="4" s="1"/>
  <c r="L305" i="2"/>
  <c r="L304" i="2" s="1"/>
  <c r="L227" i="2"/>
  <c r="L226" i="2" s="1"/>
  <c r="L222" i="2" s="1"/>
  <c r="L221" i="2" s="1"/>
  <c r="L220" i="2" s="1"/>
  <c r="J224" i="4"/>
  <c r="J223" i="4" s="1"/>
  <c r="L239" i="2"/>
  <c r="L238" i="2" s="1"/>
  <c r="L231" i="2" s="1"/>
  <c r="L247" i="2"/>
  <c r="J310" i="4"/>
  <c r="J309" i="4" s="1"/>
  <c r="J308" i="4" s="1"/>
  <c r="L291" i="2"/>
  <c r="L290" i="2" s="1"/>
  <c r="L289" i="2" s="1"/>
  <c r="L275" i="2"/>
  <c r="L274" i="2" s="1"/>
  <c r="L272" i="2"/>
  <c r="L271" i="2" s="1"/>
  <c r="J288" i="4"/>
  <c r="J287" i="4" s="1"/>
  <c r="J291" i="4"/>
  <c r="J290" i="4" s="1"/>
  <c r="M786" i="2" l="1"/>
  <c r="O786" i="2" s="1"/>
  <c r="Q786" i="2" s="1"/>
  <c r="K537" i="4"/>
  <c r="M537" i="4" s="1"/>
  <c r="O537" i="4" s="1"/>
  <c r="J535" i="4"/>
  <c r="M128" i="2"/>
  <c r="L126" i="2"/>
  <c r="L784" i="2"/>
  <c r="M785" i="2"/>
  <c r="O785" i="2" s="1"/>
  <c r="Q785" i="2" s="1"/>
  <c r="L698" i="2"/>
  <c r="L697" i="2" s="1"/>
  <c r="J264" i="4"/>
  <c r="J263" i="4" s="1"/>
  <c r="J184" i="4"/>
  <c r="J183" i="4" s="1"/>
  <c r="L455" i="2"/>
  <c r="L454" i="2" s="1"/>
  <c r="L449" i="2"/>
  <c r="L448" i="2" s="1"/>
  <c r="M127" i="2" l="1"/>
  <c r="O127" i="2" s="1"/>
  <c r="Q127" i="2" s="1"/>
  <c r="O128" i="2"/>
  <c r="Q128" i="2" s="1"/>
  <c r="K535" i="4"/>
  <c r="M535" i="4" s="1"/>
  <c r="O535" i="4" s="1"/>
  <c r="K536" i="4"/>
  <c r="M536" i="4" s="1"/>
  <c r="O536" i="4" s="1"/>
  <c r="M126" i="2"/>
  <c r="L121" i="2"/>
  <c r="M784" i="2"/>
  <c r="O784" i="2" s="1"/>
  <c r="Q784" i="2" s="1"/>
  <c r="L783" i="2"/>
  <c r="M783" i="2" s="1"/>
  <c r="O783" i="2" s="1"/>
  <c r="Q783" i="2" s="1"/>
  <c r="L447" i="2"/>
  <c r="L446" i="2" s="1"/>
  <c r="L445" i="2" s="1"/>
  <c r="J221" i="4"/>
  <c r="J218" i="4" s="1"/>
  <c r="J227" i="4"/>
  <c r="J226" i="4" s="1"/>
  <c r="L370" i="2"/>
  <c r="L367" i="2" s="1"/>
  <c r="L348" i="2" s="1"/>
  <c r="L347" i="2" s="1"/>
  <c r="L339" i="2"/>
  <c r="L338" i="2" s="1"/>
  <c r="L325" i="2" s="1"/>
  <c r="L324" i="2" s="1"/>
  <c r="O126" i="2" l="1"/>
  <c r="Q126" i="2" s="1"/>
  <c r="J176" i="4"/>
  <c r="L212" i="2"/>
  <c r="L211" i="2" s="1"/>
  <c r="L98" i="2"/>
  <c r="M121" i="2"/>
  <c r="O121" i="2" s="1"/>
  <c r="Q121" i="2" s="1"/>
  <c r="L323" i="2"/>
  <c r="L316" i="2" s="1"/>
  <c r="J155" i="4"/>
  <c r="J100" i="4"/>
  <c r="J99" i="4" s="1"/>
  <c r="J96" i="4" s="1"/>
  <c r="L55" i="2"/>
  <c r="L54" i="2" s="1"/>
  <c r="L51" i="2" s="1"/>
  <c r="L74" i="2"/>
  <c r="K155" i="4" l="1"/>
  <c r="M155" i="4" s="1"/>
  <c r="O155" i="4" s="1"/>
  <c r="J154" i="4"/>
  <c r="K154" i="4" s="1"/>
  <c r="M154" i="4" s="1"/>
  <c r="O154" i="4" s="1"/>
  <c r="M74" i="2"/>
  <c r="O74" i="2" s="1"/>
  <c r="Q74" i="2" s="1"/>
  <c r="L73" i="2"/>
  <c r="L72" i="2" s="1"/>
  <c r="L41" i="2" l="1"/>
  <c r="L40" i="2" s="1"/>
  <c r="L29" i="2" s="1"/>
  <c r="L71" i="2"/>
  <c r="M73" i="2"/>
  <c r="O73" i="2" s="1"/>
  <c r="Q73" i="2" s="1"/>
  <c r="M72" i="2"/>
  <c r="J153" i="4"/>
  <c r="J152" i="4" s="1"/>
  <c r="M71" i="2" l="1"/>
  <c r="O71" i="2" s="1"/>
  <c r="Q71" i="2" s="1"/>
  <c r="O72" i="2"/>
  <c r="Q72" i="2" s="1"/>
  <c r="K153" i="4"/>
  <c r="K148" i="4"/>
  <c r="M148" i="4" s="1"/>
  <c r="O148" i="4" s="1"/>
  <c r="J147" i="4"/>
  <c r="J146" i="4" s="1"/>
  <c r="J145" i="4" s="1"/>
  <c r="K152" i="4" l="1"/>
  <c r="M152" i="4" s="1"/>
  <c r="O152" i="4" s="1"/>
  <c r="M153" i="4"/>
  <c r="O153" i="4" s="1"/>
  <c r="K146" i="4"/>
  <c r="K147" i="4"/>
  <c r="M147" i="4" s="1"/>
  <c r="O147" i="4" s="1"/>
  <c r="M178" i="2"/>
  <c r="O178" i="2" s="1"/>
  <c r="Q178" i="2" s="1"/>
  <c r="L177" i="2"/>
  <c r="M177" i="2" s="1"/>
  <c r="O177" i="2" s="1"/>
  <c r="Q177" i="2" s="1"/>
  <c r="K145" i="4" l="1"/>
  <c r="M145" i="4" s="1"/>
  <c r="O145" i="4" s="1"/>
  <c r="M146" i="4"/>
  <c r="O146" i="4" s="1"/>
  <c r="L176" i="2"/>
  <c r="L175" i="2" s="1"/>
  <c r="J481" i="4"/>
  <c r="J478" i="4" s="1"/>
  <c r="J472" i="4" s="1"/>
  <c r="L728" i="2"/>
  <c r="L725" i="2" s="1"/>
  <c r="L719" i="2" s="1"/>
  <c r="J360" i="4"/>
  <c r="J357" i="4" s="1"/>
  <c r="J329" i="4" s="1"/>
  <c r="L801" i="2"/>
  <c r="L798" i="2" s="1"/>
  <c r="L789" i="2" s="1"/>
  <c r="J502" i="4"/>
  <c r="J498" i="4" s="1"/>
  <c r="L601" i="2"/>
  <c r="L598" i="2" s="1"/>
  <c r="L597" i="2" s="1"/>
  <c r="J312" i="4"/>
  <c r="J311" i="4" s="1"/>
  <c r="L246" i="2"/>
  <c r="L245" i="2" s="1"/>
  <c r="M247" i="2"/>
  <c r="O247" i="2" s="1"/>
  <c r="Q247" i="2" s="1"/>
  <c r="L505" i="2"/>
  <c r="J600" i="4"/>
  <c r="M176" i="2" l="1"/>
  <c r="L244" i="2"/>
  <c r="L230" i="2" s="1"/>
  <c r="M245" i="2"/>
  <c r="O245" i="2" s="1"/>
  <c r="Q245" i="2" s="1"/>
  <c r="M246" i="2"/>
  <c r="O246" i="2" s="1"/>
  <c r="Q246" i="2" s="1"/>
  <c r="L502" i="2"/>
  <c r="L500" i="2" s="1"/>
  <c r="L499" i="2" s="1"/>
  <c r="L611" i="2"/>
  <c r="L610" i="2" s="1"/>
  <c r="M610" i="2" s="1"/>
  <c r="O610" i="2" s="1"/>
  <c r="Q610" i="2" s="1"/>
  <c r="M612" i="2"/>
  <c r="O612" i="2" s="1"/>
  <c r="Q612" i="2" s="1"/>
  <c r="J595" i="4"/>
  <c r="K595" i="4" s="1"/>
  <c r="M595" i="4" s="1"/>
  <c r="O595" i="4" s="1"/>
  <c r="J597" i="4"/>
  <c r="L815" i="2"/>
  <c r="L814" i="2" s="1"/>
  <c r="M816" i="2"/>
  <c r="O816" i="2" s="1"/>
  <c r="Q816" i="2" s="1"/>
  <c r="L737" i="2"/>
  <c r="L736" i="2" s="1"/>
  <c r="M738" i="2"/>
  <c r="O738" i="2" s="1"/>
  <c r="Q738" i="2" s="1"/>
  <c r="L488" i="2"/>
  <c r="L487" i="2" s="1"/>
  <c r="L486" i="2" s="1"/>
  <c r="L485" i="2" s="1"/>
  <c r="L484" i="2" s="1"/>
  <c r="L184" i="2"/>
  <c r="M184" i="2" s="1"/>
  <c r="O184" i="2" s="1"/>
  <c r="Q184" i="2" s="1"/>
  <c r="M185" i="2"/>
  <c r="O185" i="2" s="1"/>
  <c r="Q185" i="2" s="1"/>
  <c r="J586" i="4"/>
  <c r="J579" i="4"/>
  <c r="K579" i="4" s="1"/>
  <c r="M579" i="4" s="1"/>
  <c r="O579" i="4" s="1"/>
  <c r="J577" i="4"/>
  <c r="K577" i="4" s="1"/>
  <c r="M577" i="4" s="1"/>
  <c r="O577" i="4" s="1"/>
  <c r="J575" i="4"/>
  <c r="K575" i="4" s="1"/>
  <c r="M575" i="4" s="1"/>
  <c r="O575" i="4" s="1"/>
  <c r="K576" i="4"/>
  <c r="M576" i="4" s="1"/>
  <c r="O576" i="4" s="1"/>
  <c r="K578" i="4"/>
  <c r="M578" i="4" s="1"/>
  <c r="O578" i="4" s="1"/>
  <c r="K580" i="4"/>
  <c r="M580" i="4" s="1"/>
  <c r="O580" i="4" s="1"/>
  <c r="M501" i="2"/>
  <c r="O501" i="2" s="1"/>
  <c r="Q501" i="2" s="1"/>
  <c r="L278" i="2"/>
  <c r="L277" i="2" s="1"/>
  <c r="L264" i="2" s="1"/>
  <c r="L259" i="2" s="1"/>
  <c r="M279" i="2"/>
  <c r="O279" i="2" s="1"/>
  <c r="Q279" i="2" s="1"/>
  <c r="J294" i="4"/>
  <c r="J293" i="4" s="1"/>
  <c r="J273" i="4" s="1"/>
  <c r="K295" i="4"/>
  <c r="M295" i="4" s="1"/>
  <c r="O295" i="4" s="1"/>
  <c r="L504" i="2"/>
  <c r="L503" i="2" s="1"/>
  <c r="J599" i="4"/>
  <c r="J598" i="4" s="1"/>
  <c r="L706" i="2"/>
  <c r="M175" i="2" l="1"/>
  <c r="O175" i="2" s="1"/>
  <c r="Q175" i="2" s="1"/>
  <c r="O176" i="2"/>
  <c r="Q176" i="2" s="1"/>
  <c r="L703" i="2"/>
  <c r="M277" i="2"/>
  <c r="O277" i="2" s="1"/>
  <c r="Q277" i="2" s="1"/>
  <c r="J594" i="4"/>
  <c r="J591" i="4" s="1"/>
  <c r="J587" i="4" s="1"/>
  <c r="K294" i="4"/>
  <c r="M294" i="4" s="1"/>
  <c r="O294" i="4" s="1"/>
  <c r="K293" i="4"/>
  <c r="M293" i="4" s="1"/>
  <c r="O293" i="4" s="1"/>
  <c r="M278" i="2"/>
  <c r="O278" i="2" s="1"/>
  <c r="Q278" i="2" s="1"/>
  <c r="M611" i="2"/>
  <c r="O611" i="2" s="1"/>
  <c r="Q611" i="2" s="1"/>
  <c r="L183" i="2"/>
  <c r="L182" i="2" s="1"/>
  <c r="M182" i="2" s="1"/>
  <c r="O182" i="2" s="1"/>
  <c r="Q182" i="2" s="1"/>
  <c r="L498" i="2"/>
  <c r="L813" i="2"/>
  <c r="M814" i="2"/>
  <c r="O814" i="2" s="1"/>
  <c r="Q814" i="2" s="1"/>
  <c r="L735" i="2"/>
  <c r="M736" i="2"/>
  <c r="O736" i="2" s="1"/>
  <c r="Q736" i="2" s="1"/>
  <c r="M737" i="2"/>
  <c r="O737" i="2" s="1"/>
  <c r="Q737" i="2" s="1"/>
  <c r="M815" i="2"/>
  <c r="O815" i="2" s="1"/>
  <c r="Q815" i="2" s="1"/>
  <c r="L229" i="2"/>
  <c r="M244" i="2"/>
  <c r="O244" i="2" s="1"/>
  <c r="Q244" i="2" s="1"/>
  <c r="L258" i="2"/>
  <c r="L252" i="2" s="1"/>
  <c r="L609" i="2"/>
  <c r="L592" i="2" s="1"/>
  <c r="L684" i="2" l="1"/>
  <c r="L679" i="2" s="1"/>
  <c r="L640" i="2" s="1"/>
  <c r="L210" i="2"/>
  <c r="M183" i="2"/>
  <c r="O183" i="2" s="1"/>
  <c r="Q183" i="2" s="1"/>
  <c r="M735" i="2"/>
  <c r="O735" i="2" s="1"/>
  <c r="Q735" i="2" s="1"/>
  <c r="L718" i="2"/>
  <c r="L717" i="2" s="1"/>
  <c r="L788" i="2"/>
  <c r="L769" i="2" s="1"/>
  <c r="M813" i="2"/>
  <c r="O813" i="2" s="1"/>
  <c r="Q813" i="2" s="1"/>
  <c r="M609" i="2"/>
  <c r="O609" i="2" s="1"/>
  <c r="Q609" i="2" s="1"/>
  <c r="L591" i="2"/>
  <c r="L590" i="2" s="1"/>
  <c r="L473" i="2"/>
  <c r="L472" i="2" s="1"/>
  <c r="L471" i="2" s="1"/>
  <c r="L470" i="2" s="1"/>
  <c r="L496" i="2"/>
  <c r="L495" i="2" s="1"/>
  <c r="M497" i="2"/>
  <c r="O497" i="2" s="1"/>
  <c r="Q497" i="2" s="1"/>
  <c r="J585" i="4"/>
  <c r="J574" i="4" s="1"/>
  <c r="L639" i="2" l="1"/>
  <c r="J573" i="4"/>
  <c r="J540" i="4" s="1"/>
  <c r="L494" i="2"/>
  <c r="M495" i="2"/>
  <c r="O495" i="2" s="1"/>
  <c r="Q495" i="2" s="1"/>
  <c r="M496" i="2"/>
  <c r="O496" i="2" s="1"/>
  <c r="Q496" i="2" s="1"/>
  <c r="L489" i="2" l="1"/>
  <c r="L469" i="2" s="1"/>
  <c r="L468" i="2" s="1"/>
  <c r="M494" i="2"/>
  <c r="O494" i="2" s="1"/>
  <c r="Q494" i="2" s="1"/>
  <c r="J811" i="2"/>
  <c r="J808" i="2" s="1"/>
  <c r="J807" i="2" s="1"/>
  <c r="J796" i="2"/>
  <c r="J793" i="2" s="1"/>
  <c r="J789" i="2" s="1"/>
  <c r="H409" i="4"/>
  <c r="H406" i="4" s="1"/>
  <c r="H392" i="4" s="1"/>
  <c r="H355" i="4"/>
  <c r="H352" i="4" s="1"/>
  <c r="H329" i="4" s="1"/>
  <c r="H360" i="4"/>
  <c r="I362" i="4"/>
  <c r="K362" i="4" s="1"/>
  <c r="M362" i="4" s="1"/>
  <c r="O362" i="4" s="1"/>
  <c r="J801" i="2"/>
  <c r="K803" i="2"/>
  <c r="M803" i="2" s="1"/>
  <c r="O803" i="2" s="1"/>
  <c r="Q803" i="2" s="1"/>
  <c r="J788" i="2" l="1"/>
  <c r="H557" i="4"/>
  <c r="I557" i="4" s="1"/>
  <c r="K557" i="4" s="1"/>
  <c r="M557" i="4" s="1"/>
  <c r="O557" i="4" s="1"/>
  <c r="H555" i="4"/>
  <c r="I558" i="4"/>
  <c r="K558" i="4" s="1"/>
  <c r="M558" i="4" s="1"/>
  <c r="O558" i="4" s="1"/>
  <c r="J859" i="2"/>
  <c r="J861" i="2"/>
  <c r="K861" i="2" s="1"/>
  <c r="M861" i="2" s="1"/>
  <c r="O861" i="2" s="1"/>
  <c r="Q861" i="2" s="1"/>
  <c r="K862" i="2"/>
  <c r="M862" i="2" s="1"/>
  <c r="O862" i="2" s="1"/>
  <c r="Q862" i="2" s="1"/>
  <c r="J856" i="2" l="1"/>
  <c r="H552" i="4"/>
  <c r="H551" i="4" s="1"/>
  <c r="H100" i="4"/>
  <c r="J55" i="2"/>
  <c r="I593" i="4" l="1"/>
  <c r="K593" i="4" s="1"/>
  <c r="M593" i="4" s="1"/>
  <c r="O593" i="4" s="1"/>
  <c r="H592" i="4"/>
  <c r="I592" i="4" s="1"/>
  <c r="K592" i="4" s="1"/>
  <c r="M592" i="4" s="1"/>
  <c r="O592" i="4" s="1"/>
  <c r="H597" i="4"/>
  <c r="K209" i="2"/>
  <c r="M209" i="2" s="1"/>
  <c r="O209" i="2" s="1"/>
  <c r="Q209" i="2" s="1"/>
  <c r="J208" i="2"/>
  <c r="J207" i="2" s="1"/>
  <c r="K207" i="2" s="1"/>
  <c r="J502" i="2"/>
  <c r="K206" i="2" l="1"/>
  <c r="M206" i="2" s="1"/>
  <c r="O206" i="2" s="1"/>
  <c r="Q206" i="2" s="1"/>
  <c r="M207" i="2"/>
  <c r="O207" i="2" s="1"/>
  <c r="Q207" i="2" s="1"/>
  <c r="K208" i="2"/>
  <c r="M208" i="2" s="1"/>
  <c r="O208" i="2" s="1"/>
  <c r="Q208" i="2" s="1"/>
  <c r="J206" i="2"/>
  <c r="J198" i="2" s="1"/>
  <c r="J197" i="2" s="1"/>
  <c r="H594" i="4"/>
  <c r="J500" i="2"/>
  <c r="J499" i="2" s="1"/>
  <c r="J498" i="2" s="1"/>
  <c r="J489" i="2" s="1"/>
  <c r="J469" i="2" s="1"/>
  <c r="J468" i="2" s="1"/>
  <c r="I169" i="4"/>
  <c r="K169" i="4" s="1"/>
  <c r="M169" i="4" s="1"/>
  <c r="O169" i="4" s="1"/>
  <c r="H168" i="4"/>
  <c r="I168" i="4" s="1"/>
  <c r="K168" i="4" s="1"/>
  <c r="M168" i="4" s="1"/>
  <c r="O168" i="4" s="1"/>
  <c r="K94" i="2"/>
  <c r="M94" i="2" s="1"/>
  <c r="O94" i="2" s="1"/>
  <c r="Q94" i="2" s="1"/>
  <c r="J93" i="2"/>
  <c r="K93" i="2" s="1"/>
  <c r="M93" i="2" s="1"/>
  <c r="O93" i="2" s="1"/>
  <c r="Q93" i="2" s="1"/>
  <c r="G93" i="2"/>
  <c r="G94" i="2" s="1"/>
  <c r="H511" i="4"/>
  <c r="H514" i="4"/>
  <c r="H513" i="4" s="1"/>
  <c r="H165" i="4"/>
  <c r="H164" i="4" s="1"/>
  <c r="J624" i="2"/>
  <c r="J623" i="2" s="1"/>
  <c r="J621" i="2"/>
  <c r="J620" i="2" s="1"/>
  <c r="J617" i="2"/>
  <c r="J616" i="2" s="1"/>
  <c r="J615" i="2" s="1"/>
  <c r="I74" i="4"/>
  <c r="K74" i="4" s="1"/>
  <c r="M74" i="4" s="1"/>
  <c r="O74" i="4" s="1"/>
  <c r="H73" i="4"/>
  <c r="H72" i="4" s="1"/>
  <c r="I72" i="4" s="1"/>
  <c r="K72" i="4" s="1"/>
  <c r="M72" i="4" s="1"/>
  <c r="O72" i="4" s="1"/>
  <c r="K165" i="2"/>
  <c r="M165" i="2" s="1"/>
  <c r="O165" i="2" s="1"/>
  <c r="Q165" i="2" s="1"/>
  <c r="J164" i="2"/>
  <c r="J163" i="2" s="1"/>
  <c r="K163" i="2" s="1"/>
  <c r="M163" i="2" s="1"/>
  <c r="O163" i="2" s="1"/>
  <c r="Q163" i="2" s="1"/>
  <c r="I77" i="4"/>
  <c r="K77" i="4" s="1"/>
  <c r="M77" i="4" s="1"/>
  <c r="O77" i="4" s="1"/>
  <c r="H76" i="4"/>
  <c r="H75" i="4" s="1"/>
  <c r="I75" i="4" s="1"/>
  <c r="K75" i="4" s="1"/>
  <c r="M75" i="4" s="1"/>
  <c r="O75" i="4" s="1"/>
  <c r="J168" i="2"/>
  <c r="K168" i="2" s="1"/>
  <c r="M168" i="2" s="1"/>
  <c r="O168" i="2" s="1"/>
  <c r="Q168" i="2" s="1"/>
  <c r="H138" i="4"/>
  <c r="J39" i="2"/>
  <c r="I76" i="4" l="1"/>
  <c r="K76" i="4" s="1"/>
  <c r="M76" i="4" s="1"/>
  <c r="O76" i="4" s="1"/>
  <c r="I73" i="4"/>
  <c r="K73" i="4" s="1"/>
  <c r="M73" i="4" s="1"/>
  <c r="O73" i="4" s="1"/>
  <c r="H167" i="4"/>
  <c r="I167" i="4" s="1"/>
  <c r="K167" i="4" s="1"/>
  <c r="M167" i="4" s="1"/>
  <c r="O167" i="4" s="1"/>
  <c r="H591" i="4"/>
  <c r="H587" i="4" s="1"/>
  <c r="J619" i="2"/>
  <c r="J614" i="2" s="1"/>
  <c r="J613" i="2" s="1"/>
  <c r="J590" i="2" s="1"/>
  <c r="K164" i="2"/>
  <c r="M164" i="2" s="1"/>
  <c r="O164" i="2" s="1"/>
  <c r="Q164" i="2" s="1"/>
  <c r="J167" i="2"/>
  <c r="J92" i="2"/>
  <c r="H498" i="4"/>
  <c r="H510" i="4"/>
  <c r="H99" i="4"/>
  <c r="H96" i="4" s="1"/>
  <c r="J54" i="2"/>
  <c r="J51" i="2" s="1"/>
  <c r="H111" i="4"/>
  <c r="H110" i="4" s="1"/>
  <c r="H103" i="4"/>
  <c r="H102" i="4" s="1"/>
  <c r="H101" i="4" s="1"/>
  <c r="J58" i="2"/>
  <c r="J57" i="2" s="1"/>
  <c r="J56" i="2" s="1"/>
  <c r="J66" i="2"/>
  <c r="J65" i="2" s="1"/>
  <c r="H156" i="4" l="1"/>
  <c r="J166" i="2"/>
  <c r="K167" i="2"/>
  <c r="M167" i="2" s="1"/>
  <c r="O167" i="2" s="1"/>
  <c r="Q167" i="2" s="1"/>
  <c r="J84" i="2"/>
  <c r="J75" i="2" s="1"/>
  <c r="K92" i="2"/>
  <c r="M92" i="2" s="1"/>
  <c r="O92" i="2" s="1"/>
  <c r="Q92" i="2" s="1"/>
  <c r="K166" i="2" l="1"/>
  <c r="M166" i="2" s="1"/>
  <c r="O166" i="2" s="1"/>
  <c r="Q166" i="2" s="1"/>
  <c r="J162" i="2"/>
  <c r="J161" i="2" s="1"/>
  <c r="J160" i="2" s="1"/>
  <c r="J41" i="2"/>
  <c r="J40" i="2" s="1"/>
  <c r="I19" i="4"/>
  <c r="K19" i="4" s="1"/>
  <c r="M19" i="4" s="1"/>
  <c r="O19" i="4" s="1"/>
  <c r="H18" i="4"/>
  <c r="H17" i="4" s="1"/>
  <c r="I17" i="4" s="1"/>
  <c r="K17" i="4" s="1"/>
  <c r="M17" i="4" s="1"/>
  <c r="O17" i="4" s="1"/>
  <c r="K567" i="2"/>
  <c r="M567" i="2" s="1"/>
  <c r="J566" i="2"/>
  <c r="J565" i="2" s="1"/>
  <c r="J564" i="2" s="1"/>
  <c r="J563" i="2" s="1"/>
  <c r="J554" i="2" s="1"/>
  <c r="J532" i="2" s="1"/>
  <c r="H540" i="4"/>
  <c r="I138" i="4"/>
  <c r="K138" i="4" s="1"/>
  <c r="M138" i="4" s="1"/>
  <c r="O138" i="4" s="1"/>
  <c r="H137" i="4"/>
  <c r="H136" i="4" s="1"/>
  <c r="H42" i="4" s="1"/>
  <c r="K39" i="2"/>
  <c r="M39" i="2" s="1"/>
  <c r="O39" i="2" s="1"/>
  <c r="Q39" i="2" s="1"/>
  <c r="J38" i="2"/>
  <c r="K38" i="2" s="1"/>
  <c r="M38" i="2" s="1"/>
  <c r="O38" i="2" s="1"/>
  <c r="Q38" i="2" s="1"/>
  <c r="H13" i="4" l="1"/>
  <c r="K566" i="2"/>
  <c r="M566" i="2" s="1"/>
  <c r="K565" i="2"/>
  <c r="M565" i="2" s="1"/>
  <c r="I136" i="4"/>
  <c r="K136" i="4" s="1"/>
  <c r="M136" i="4" s="1"/>
  <c r="O136" i="4" s="1"/>
  <c r="H12" i="4"/>
  <c r="H604" i="4" s="1"/>
  <c r="I18" i="4"/>
  <c r="K18" i="4" s="1"/>
  <c r="M18" i="4" s="1"/>
  <c r="O18" i="4" s="1"/>
  <c r="I137" i="4"/>
  <c r="K137" i="4" s="1"/>
  <c r="M137" i="4" s="1"/>
  <c r="O137" i="4" s="1"/>
  <c r="J37" i="2"/>
  <c r="K19" i="2"/>
  <c r="M19" i="2" s="1"/>
  <c r="O19" i="2" s="1"/>
  <c r="Q19" i="2" s="1"/>
  <c r="K24" i="2"/>
  <c r="M24" i="2" s="1"/>
  <c r="O24" i="2" s="1"/>
  <c r="Q24" i="2" s="1"/>
  <c r="K28" i="2"/>
  <c r="M28" i="2" s="1"/>
  <c r="O28" i="2" s="1"/>
  <c r="Q28" i="2" s="1"/>
  <c r="K34" i="2"/>
  <c r="M34" i="2" s="1"/>
  <c r="O34" i="2" s="1"/>
  <c r="Q34" i="2" s="1"/>
  <c r="K44" i="2"/>
  <c r="M44" i="2" s="1"/>
  <c r="O44" i="2" s="1"/>
  <c r="Q44" i="2" s="1"/>
  <c r="K55" i="2"/>
  <c r="M55" i="2" s="1"/>
  <c r="O55" i="2" s="1"/>
  <c r="Q55" i="2" s="1"/>
  <c r="K58" i="2"/>
  <c r="M58" i="2" s="1"/>
  <c r="O58" i="2" s="1"/>
  <c r="Q58" i="2" s="1"/>
  <c r="K64" i="2"/>
  <c r="M64" i="2" s="1"/>
  <c r="O64" i="2" s="1"/>
  <c r="Q64" i="2" s="1"/>
  <c r="K67" i="2"/>
  <c r="M67" i="2" s="1"/>
  <c r="O67" i="2" s="1"/>
  <c r="Q67" i="2" s="1"/>
  <c r="K79" i="2"/>
  <c r="M79" i="2" s="1"/>
  <c r="O79" i="2" s="1"/>
  <c r="Q79" i="2" s="1"/>
  <c r="K81" i="2"/>
  <c r="M81" i="2" s="1"/>
  <c r="O81" i="2" s="1"/>
  <c r="Q81" i="2" s="1"/>
  <c r="K83" i="2"/>
  <c r="M83" i="2" s="1"/>
  <c r="O83" i="2" s="1"/>
  <c r="Q83" i="2" s="1"/>
  <c r="K87" i="2"/>
  <c r="M87" i="2" s="1"/>
  <c r="O87" i="2" s="1"/>
  <c r="Q87" i="2" s="1"/>
  <c r="K89" i="2"/>
  <c r="M89" i="2" s="1"/>
  <c r="O89" i="2" s="1"/>
  <c r="Q89" i="2" s="1"/>
  <c r="K91" i="2"/>
  <c r="M91" i="2" s="1"/>
  <c r="O91" i="2" s="1"/>
  <c r="Q91" i="2" s="1"/>
  <c r="K97" i="2"/>
  <c r="M97" i="2" s="1"/>
  <c r="O97" i="2" s="1"/>
  <c r="Q97" i="2" s="1"/>
  <c r="K103" i="2"/>
  <c r="M103" i="2" s="1"/>
  <c r="O103" i="2" s="1"/>
  <c r="Q103" i="2" s="1"/>
  <c r="K114" i="2"/>
  <c r="M114" i="2" s="1"/>
  <c r="O114" i="2" s="1"/>
  <c r="Q114" i="2" s="1"/>
  <c r="K116" i="2"/>
  <c r="M116" i="2" s="1"/>
  <c r="O116" i="2" s="1"/>
  <c r="Q116" i="2" s="1"/>
  <c r="K120" i="2"/>
  <c r="M120" i="2" s="1"/>
  <c r="O120" i="2" s="1"/>
  <c r="Q120" i="2" s="1"/>
  <c r="K135" i="2"/>
  <c r="M135" i="2" s="1"/>
  <c r="O135" i="2" s="1"/>
  <c r="Q135" i="2" s="1"/>
  <c r="K137" i="2"/>
  <c r="M137" i="2" s="1"/>
  <c r="O137" i="2" s="1"/>
  <c r="Q137" i="2" s="1"/>
  <c r="K139" i="2"/>
  <c r="M139" i="2" s="1"/>
  <c r="O139" i="2" s="1"/>
  <c r="Q139" i="2" s="1"/>
  <c r="K142" i="2"/>
  <c r="M142" i="2" s="1"/>
  <c r="O142" i="2" s="1"/>
  <c r="Q142" i="2" s="1"/>
  <c r="K145" i="2"/>
  <c r="M145" i="2" s="1"/>
  <c r="O145" i="2" s="1"/>
  <c r="Q145" i="2" s="1"/>
  <c r="K171" i="2"/>
  <c r="K202" i="2"/>
  <c r="M202" i="2" s="1"/>
  <c r="O202" i="2" s="1"/>
  <c r="Q202" i="2" s="1"/>
  <c r="K205" i="2"/>
  <c r="M205" i="2" s="1"/>
  <c r="O205" i="2" s="1"/>
  <c r="Q205" i="2" s="1"/>
  <c r="K216" i="2"/>
  <c r="M216" i="2" s="1"/>
  <c r="O216" i="2" s="1"/>
  <c r="Q216" i="2" s="1"/>
  <c r="K219" i="2"/>
  <c r="M219" i="2" s="1"/>
  <c r="O219" i="2" s="1"/>
  <c r="Q219" i="2" s="1"/>
  <c r="K225" i="2"/>
  <c r="M225" i="2" s="1"/>
  <c r="O225" i="2" s="1"/>
  <c r="Q225" i="2" s="1"/>
  <c r="K228" i="2"/>
  <c r="M228" i="2" s="1"/>
  <c r="O228" i="2" s="1"/>
  <c r="Q228" i="2" s="1"/>
  <c r="K234" i="2"/>
  <c r="M234" i="2" s="1"/>
  <c r="O234" i="2" s="1"/>
  <c r="Q234" i="2" s="1"/>
  <c r="K237" i="2"/>
  <c r="M237" i="2" s="1"/>
  <c r="O237" i="2" s="1"/>
  <c r="Q237" i="2" s="1"/>
  <c r="K240" i="2"/>
  <c r="M240" i="2" s="1"/>
  <c r="O240" i="2" s="1"/>
  <c r="Q240" i="2" s="1"/>
  <c r="K243" i="2"/>
  <c r="M243" i="2" s="1"/>
  <c r="O243" i="2" s="1"/>
  <c r="Q243" i="2" s="1"/>
  <c r="K263" i="2"/>
  <c r="M263" i="2" s="1"/>
  <c r="O263" i="2" s="1"/>
  <c r="Q263" i="2" s="1"/>
  <c r="K267" i="2"/>
  <c r="M267" i="2" s="1"/>
  <c r="O267" i="2" s="1"/>
  <c r="Q267" i="2" s="1"/>
  <c r="K270" i="2"/>
  <c r="M270" i="2" s="1"/>
  <c r="O270" i="2" s="1"/>
  <c r="Q270" i="2" s="1"/>
  <c r="K273" i="2"/>
  <c r="M273" i="2" s="1"/>
  <c r="O273" i="2" s="1"/>
  <c r="Q273" i="2" s="1"/>
  <c r="K276" i="2"/>
  <c r="M276" i="2" s="1"/>
  <c r="O276" i="2" s="1"/>
  <c r="Q276" i="2" s="1"/>
  <c r="K282" i="2"/>
  <c r="M282" i="2" s="1"/>
  <c r="O282" i="2" s="1"/>
  <c r="Q282" i="2" s="1"/>
  <c r="K285" i="2"/>
  <c r="M285" i="2" s="1"/>
  <c r="O285" i="2" s="1"/>
  <c r="Q285" i="2" s="1"/>
  <c r="K288" i="2"/>
  <c r="M288" i="2" s="1"/>
  <c r="O288" i="2" s="1"/>
  <c r="Q288" i="2" s="1"/>
  <c r="K291" i="2"/>
  <c r="M291" i="2" s="1"/>
  <c r="O291" i="2" s="1"/>
  <c r="Q291" i="2" s="1"/>
  <c r="K306" i="2"/>
  <c r="M306" i="2" s="1"/>
  <c r="O306" i="2" s="1"/>
  <c r="Q306" i="2" s="1"/>
  <c r="K313" i="2"/>
  <c r="M313" i="2" s="1"/>
  <c r="O313" i="2" s="1"/>
  <c r="K315" i="2"/>
  <c r="M315" i="2" s="1"/>
  <c r="O315" i="2" s="1"/>
  <c r="K322" i="2"/>
  <c r="M322" i="2" s="1"/>
  <c r="O322" i="2" s="1"/>
  <c r="Q322" i="2" s="1"/>
  <c r="K328" i="2"/>
  <c r="M328" i="2" s="1"/>
  <c r="O328" i="2" s="1"/>
  <c r="Q328" i="2" s="1"/>
  <c r="K331" i="2"/>
  <c r="M331" i="2" s="1"/>
  <c r="O331" i="2" s="1"/>
  <c r="Q331" i="2" s="1"/>
  <c r="K334" i="2"/>
  <c r="M334" i="2" s="1"/>
  <c r="O334" i="2" s="1"/>
  <c r="Q334" i="2" s="1"/>
  <c r="K337" i="2"/>
  <c r="M337" i="2" s="1"/>
  <c r="O337" i="2" s="1"/>
  <c r="Q337" i="2" s="1"/>
  <c r="K340" i="2"/>
  <c r="M340" i="2" s="1"/>
  <c r="O340" i="2" s="1"/>
  <c r="Q340" i="2" s="1"/>
  <c r="K343" i="2"/>
  <c r="M343" i="2" s="1"/>
  <c r="O343" i="2" s="1"/>
  <c r="Q343" i="2" s="1"/>
  <c r="K346" i="2"/>
  <c r="M346" i="2" s="1"/>
  <c r="O346" i="2" s="1"/>
  <c r="Q346" i="2" s="1"/>
  <c r="K354" i="2"/>
  <c r="M354" i="2" s="1"/>
  <c r="O354" i="2" s="1"/>
  <c r="Q354" i="2" s="1"/>
  <c r="K357" i="2"/>
  <c r="M357" i="2" s="1"/>
  <c r="O357" i="2" s="1"/>
  <c r="Q357" i="2" s="1"/>
  <c r="K363" i="2"/>
  <c r="M363" i="2" s="1"/>
  <c r="O363" i="2" s="1"/>
  <c r="Q363" i="2" s="1"/>
  <c r="K366" i="2"/>
  <c r="M366" i="2" s="1"/>
  <c r="O366" i="2" s="1"/>
  <c r="Q366" i="2" s="1"/>
  <c r="K369" i="2"/>
  <c r="M369" i="2" s="1"/>
  <c r="O369" i="2" s="1"/>
  <c r="Q369" i="2" s="1"/>
  <c r="K374" i="2"/>
  <c r="M374" i="2" s="1"/>
  <c r="O374" i="2" s="1"/>
  <c r="Q374" i="2" s="1"/>
  <c r="K394" i="2"/>
  <c r="M394" i="2" s="1"/>
  <c r="O394" i="2" s="1"/>
  <c r="Q394" i="2" s="1"/>
  <c r="K397" i="2"/>
  <c r="M397" i="2" s="1"/>
  <c r="O397" i="2" s="1"/>
  <c r="Q397" i="2" s="1"/>
  <c r="K408" i="2"/>
  <c r="M408" i="2" s="1"/>
  <c r="O408" i="2" s="1"/>
  <c r="Q408" i="2" s="1"/>
  <c r="K411" i="2"/>
  <c r="M411" i="2" s="1"/>
  <c r="O411" i="2" s="1"/>
  <c r="Q411" i="2" s="1"/>
  <c r="K416" i="2"/>
  <c r="M416" i="2" s="1"/>
  <c r="O416" i="2" s="1"/>
  <c r="Q416" i="2" s="1"/>
  <c r="K431" i="2"/>
  <c r="M431" i="2" s="1"/>
  <c r="O431" i="2" s="1"/>
  <c r="Q431" i="2" s="1"/>
  <c r="K434" i="2"/>
  <c r="M434" i="2" s="1"/>
  <c r="O434" i="2" s="1"/>
  <c r="Q434" i="2" s="1"/>
  <c r="K437" i="2"/>
  <c r="M437" i="2" s="1"/>
  <c r="O437" i="2" s="1"/>
  <c r="Q437" i="2" s="1"/>
  <c r="K440" i="2"/>
  <c r="M440" i="2" s="1"/>
  <c r="O440" i="2" s="1"/>
  <c r="Q440" i="2" s="1"/>
  <c r="K444" i="2"/>
  <c r="M444" i="2" s="1"/>
  <c r="O444" i="2" s="1"/>
  <c r="Q444" i="2" s="1"/>
  <c r="K450" i="2"/>
  <c r="M450" i="2" s="1"/>
  <c r="O450" i="2" s="1"/>
  <c r="Q450" i="2" s="1"/>
  <c r="K453" i="2"/>
  <c r="M453" i="2" s="1"/>
  <c r="O453" i="2" s="1"/>
  <c r="Q453" i="2" s="1"/>
  <c r="K456" i="2"/>
  <c r="M456" i="2" s="1"/>
  <c r="O456" i="2" s="1"/>
  <c r="Q456" i="2" s="1"/>
  <c r="K462" i="2"/>
  <c r="M462" i="2" s="1"/>
  <c r="O462" i="2" s="1"/>
  <c r="Q462" i="2" s="1"/>
  <c r="K467" i="2"/>
  <c r="M467" i="2" s="1"/>
  <c r="O467" i="2" s="1"/>
  <c r="Q467" i="2" s="1"/>
  <c r="K474" i="2"/>
  <c r="M474" i="2" s="1"/>
  <c r="O474" i="2" s="1"/>
  <c r="Q474" i="2" s="1"/>
  <c r="K479" i="2"/>
  <c r="M479" i="2" s="1"/>
  <c r="O479" i="2" s="1"/>
  <c r="Q479" i="2" s="1"/>
  <c r="K481" i="2"/>
  <c r="M481" i="2" s="1"/>
  <c r="O481" i="2" s="1"/>
  <c r="Q481" i="2" s="1"/>
  <c r="K488" i="2"/>
  <c r="M488" i="2" s="1"/>
  <c r="O488" i="2" s="1"/>
  <c r="Q488" i="2" s="1"/>
  <c r="K493" i="2"/>
  <c r="M493" i="2" s="1"/>
  <c r="O493" i="2" s="1"/>
  <c r="Q493" i="2" s="1"/>
  <c r="K502" i="2"/>
  <c r="M502" i="2" s="1"/>
  <c r="O502" i="2" s="1"/>
  <c r="Q502" i="2" s="1"/>
  <c r="K505" i="2"/>
  <c r="M505" i="2" s="1"/>
  <c r="O505" i="2" s="1"/>
  <c r="Q505" i="2" s="1"/>
  <c r="K511" i="2"/>
  <c r="M511" i="2" s="1"/>
  <c r="O511" i="2" s="1"/>
  <c r="Q511" i="2" s="1"/>
  <c r="K517" i="2"/>
  <c r="M517" i="2" s="1"/>
  <c r="O517" i="2" s="1"/>
  <c r="Q517" i="2" s="1"/>
  <c r="K523" i="2"/>
  <c r="M523" i="2" s="1"/>
  <c r="O523" i="2" s="1"/>
  <c r="Q523" i="2" s="1"/>
  <c r="K526" i="2"/>
  <c r="M526" i="2" s="1"/>
  <c r="O526" i="2" s="1"/>
  <c r="Q526" i="2" s="1"/>
  <c r="K531" i="2"/>
  <c r="M531" i="2" s="1"/>
  <c r="O531" i="2" s="1"/>
  <c r="Q531" i="2" s="1"/>
  <c r="K538" i="2"/>
  <c r="M538" i="2" s="1"/>
  <c r="O538" i="2" s="1"/>
  <c r="Q538" i="2" s="1"/>
  <c r="K543" i="2"/>
  <c r="M543" i="2" s="1"/>
  <c r="O543" i="2" s="1"/>
  <c r="Q543" i="2" s="1"/>
  <c r="K547" i="2"/>
  <c r="M547" i="2" s="1"/>
  <c r="O547" i="2" s="1"/>
  <c r="Q547" i="2" s="1"/>
  <c r="K559" i="2"/>
  <c r="M559" i="2" s="1"/>
  <c r="O559" i="2" s="1"/>
  <c r="Q559" i="2" s="1"/>
  <c r="K562" i="2"/>
  <c r="M562" i="2" s="1"/>
  <c r="O562" i="2" s="1"/>
  <c r="Q562" i="2" s="1"/>
  <c r="K577" i="2"/>
  <c r="M577" i="2" s="1"/>
  <c r="O577" i="2" s="1"/>
  <c r="Q577" i="2" s="1"/>
  <c r="K589" i="2"/>
  <c r="M589" i="2" s="1"/>
  <c r="K596" i="2"/>
  <c r="M596" i="2" s="1"/>
  <c r="O596" i="2" s="1"/>
  <c r="Q596" i="2" s="1"/>
  <c r="K605" i="2"/>
  <c r="M605" i="2" s="1"/>
  <c r="O605" i="2" s="1"/>
  <c r="Q605" i="2" s="1"/>
  <c r="K608" i="2"/>
  <c r="M608" i="2" s="1"/>
  <c r="O608" i="2" s="1"/>
  <c r="Q608" i="2" s="1"/>
  <c r="K618" i="2"/>
  <c r="M618" i="2" s="1"/>
  <c r="O618" i="2" s="1"/>
  <c r="Q618" i="2" s="1"/>
  <c r="K622" i="2"/>
  <c r="M622" i="2" s="1"/>
  <c r="O622" i="2" s="1"/>
  <c r="Q622" i="2" s="1"/>
  <c r="K625" i="2"/>
  <c r="M625" i="2" s="1"/>
  <c r="O625" i="2" s="1"/>
  <c r="Q625" i="2" s="1"/>
  <c r="K635" i="2"/>
  <c r="M635" i="2" s="1"/>
  <c r="O635" i="2" s="1"/>
  <c r="Q635" i="2" s="1"/>
  <c r="K638" i="2"/>
  <c r="M638" i="2" s="1"/>
  <c r="O638" i="2" s="1"/>
  <c r="Q638" i="2" s="1"/>
  <c r="K653" i="2"/>
  <c r="M653" i="2" s="1"/>
  <c r="O653" i="2" s="1"/>
  <c r="Q653" i="2" s="1"/>
  <c r="K658" i="2"/>
  <c r="M658" i="2" s="1"/>
  <c r="O658" i="2" s="1"/>
  <c r="Q658" i="2" s="1"/>
  <c r="K668" i="2"/>
  <c r="M668" i="2" s="1"/>
  <c r="O668" i="2" s="1"/>
  <c r="Q668" i="2" s="1"/>
  <c r="K673" i="2"/>
  <c r="M673" i="2" s="1"/>
  <c r="O673" i="2" s="1"/>
  <c r="Q673" i="2" s="1"/>
  <c r="K678" i="2"/>
  <c r="M678" i="2" s="1"/>
  <c r="O678" i="2" s="1"/>
  <c r="Q678" i="2" s="1"/>
  <c r="K683" i="2"/>
  <c r="M683" i="2" s="1"/>
  <c r="O683" i="2" s="1"/>
  <c r="Q683" i="2" s="1"/>
  <c r="K690" i="2"/>
  <c r="M690" i="2" s="1"/>
  <c r="O690" i="2" s="1"/>
  <c r="Q690" i="2" s="1"/>
  <c r="K693" i="2"/>
  <c r="M693" i="2" s="1"/>
  <c r="O693" i="2" s="1"/>
  <c r="Q693" i="2" s="1"/>
  <c r="K696" i="2"/>
  <c r="M696" i="2" s="1"/>
  <c r="O696" i="2" s="1"/>
  <c r="Q696" i="2" s="1"/>
  <c r="K699" i="2"/>
  <c r="M699" i="2" s="1"/>
  <c r="O699" i="2" s="1"/>
  <c r="Q699" i="2" s="1"/>
  <c r="K705" i="2"/>
  <c r="M705" i="2" s="1"/>
  <c r="O705" i="2" s="1"/>
  <c r="Q705" i="2" s="1"/>
  <c r="K707" i="2"/>
  <c r="M707" i="2" s="1"/>
  <c r="O707" i="2" s="1"/>
  <c r="Q707" i="2" s="1"/>
  <c r="K713" i="2"/>
  <c r="M713" i="2" s="1"/>
  <c r="O713" i="2" s="1"/>
  <c r="Q713" i="2" s="1"/>
  <c r="K729" i="2"/>
  <c r="M729" i="2" s="1"/>
  <c r="O729" i="2" s="1"/>
  <c r="Q729" i="2" s="1"/>
  <c r="K743" i="2"/>
  <c r="M743" i="2" s="1"/>
  <c r="O743" i="2" s="1"/>
  <c r="Q743" i="2" s="1"/>
  <c r="K756" i="2"/>
  <c r="M756" i="2" s="1"/>
  <c r="O756" i="2" s="1"/>
  <c r="Q756" i="2" s="1"/>
  <c r="K765" i="2"/>
  <c r="M765" i="2" s="1"/>
  <c r="O765" i="2" s="1"/>
  <c r="Q765" i="2" s="1"/>
  <c r="K768" i="2"/>
  <c r="M768" i="2" s="1"/>
  <c r="O768" i="2" s="1"/>
  <c r="Q768" i="2" s="1"/>
  <c r="K774" i="2"/>
  <c r="M774" i="2" s="1"/>
  <c r="O774" i="2" s="1"/>
  <c r="Q774" i="2" s="1"/>
  <c r="K779" i="2"/>
  <c r="M779" i="2" s="1"/>
  <c r="O779" i="2" s="1"/>
  <c r="Q779" i="2" s="1"/>
  <c r="K782" i="2"/>
  <c r="M782" i="2" s="1"/>
  <c r="O782" i="2" s="1"/>
  <c r="Q782" i="2" s="1"/>
  <c r="K792" i="2"/>
  <c r="M792" i="2" s="1"/>
  <c r="O792" i="2" s="1"/>
  <c r="Q792" i="2" s="1"/>
  <c r="K795" i="2"/>
  <c r="M795" i="2" s="1"/>
  <c r="O795" i="2" s="1"/>
  <c r="Q795" i="2" s="1"/>
  <c r="K797" i="2"/>
  <c r="M797" i="2" s="1"/>
  <c r="O797" i="2" s="1"/>
  <c r="Q797" i="2" s="1"/>
  <c r="K800" i="2"/>
  <c r="M800" i="2" s="1"/>
  <c r="O800" i="2" s="1"/>
  <c r="Q800" i="2" s="1"/>
  <c r="K806" i="2"/>
  <c r="M806" i="2" s="1"/>
  <c r="O806" i="2" s="1"/>
  <c r="Q806" i="2" s="1"/>
  <c r="K812" i="2"/>
  <c r="M812" i="2" s="1"/>
  <c r="O812" i="2" s="1"/>
  <c r="Q812" i="2" s="1"/>
  <c r="K854" i="2"/>
  <c r="M854" i="2" s="1"/>
  <c r="O854" i="2" s="1"/>
  <c r="Q854" i="2" s="1"/>
  <c r="K868" i="2"/>
  <c r="M868" i="2" s="1"/>
  <c r="O868" i="2" s="1"/>
  <c r="Q868" i="2" s="1"/>
  <c r="I16" i="4"/>
  <c r="K16" i="4" s="1"/>
  <c r="M16" i="4" s="1"/>
  <c r="O16" i="4" s="1"/>
  <c r="I22" i="4"/>
  <c r="K22" i="4" s="1"/>
  <c r="M22" i="4" s="1"/>
  <c r="O22" i="4" s="1"/>
  <c r="I25" i="4"/>
  <c r="K25" i="4" s="1"/>
  <c r="M25" i="4" s="1"/>
  <c r="O25" i="4" s="1"/>
  <c r="I32" i="4"/>
  <c r="K32" i="4" s="1"/>
  <c r="M32" i="4" s="1"/>
  <c r="O32" i="4" s="1"/>
  <c r="I35" i="4"/>
  <c r="K35" i="4" s="1"/>
  <c r="M35" i="4" s="1"/>
  <c r="O35" i="4" s="1"/>
  <c r="I38" i="4"/>
  <c r="K38" i="4" s="1"/>
  <c r="M38" i="4" s="1"/>
  <c r="O38" i="4" s="1"/>
  <c r="I41" i="4"/>
  <c r="K41" i="4" s="1"/>
  <c r="M41" i="4" s="1"/>
  <c r="O41" i="4" s="1"/>
  <c r="I48" i="4"/>
  <c r="K48" i="4" s="1"/>
  <c r="M48" i="4" s="1"/>
  <c r="O48" i="4" s="1"/>
  <c r="I51" i="4"/>
  <c r="K51" i="4" s="1"/>
  <c r="M51" i="4" s="1"/>
  <c r="O51" i="4" s="1"/>
  <c r="I60" i="4"/>
  <c r="K60" i="4" s="1"/>
  <c r="M60" i="4" s="1"/>
  <c r="O60" i="4" s="1"/>
  <c r="I62" i="4"/>
  <c r="K62" i="4" s="1"/>
  <c r="M62" i="4" s="1"/>
  <c r="O62" i="4" s="1"/>
  <c r="I64" i="4"/>
  <c r="K64" i="4" s="1"/>
  <c r="M64" i="4" s="1"/>
  <c r="O64" i="4" s="1"/>
  <c r="I67" i="4"/>
  <c r="K67" i="4" s="1"/>
  <c r="M67" i="4" s="1"/>
  <c r="O67" i="4" s="1"/>
  <c r="I69" i="4"/>
  <c r="K69" i="4" s="1"/>
  <c r="M69" i="4" s="1"/>
  <c r="O69" i="4" s="1"/>
  <c r="I71" i="4"/>
  <c r="K71" i="4" s="1"/>
  <c r="M71" i="4" s="1"/>
  <c r="O71" i="4" s="1"/>
  <c r="I86" i="4"/>
  <c r="K86" i="4" s="1"/>
  <c r="M86" i="4" s="1"/>
  <c r="O86" i="4" s="1"/>
  <c r="I92" i="4"/>
  <c r="K92" i="4" s="1"/>
  <c r="M92" i="4" s="1"/>
  <c r="O92" i="4" s="1"/>
  <c r="I95" i="4"/>
  <c r="K95" i="4" s="1"/>
  <c r="M95" i="4" s="1"/>
  <c r="O95" i="4" s="1"/>
  <c r="I100" i="4"/>
  <c r="K100" i="4" s="1"/>
  <c r="M100" i="4" s="1"/>
  <c r="O100" i="4" s="1"/>
  <c r="I103" i="4"/>
  <c r="K103" i="4" s="1"/>
  <c r="M103" i="4" s="1"/>
  <c r="O103" i="4" s="1"/>
  <c r="I109" i="4"/>
  <c r="K109" i="4" s="1"/>
  <c r="M109" i="4" s="1"/>
  <c r="O109" i="4" s="1"/>
  <c r="I112" i="4"/>
  <c r="K112" i="4" s="1"/>
  <c r="M112" i="4" s="1"/>
  <c r="O112" i="4" s="1"/>
  <c r="I118" i="4"/>
  <c r="K118" i="4" s="1"/>
  <c r="M118" i="4" s="1"/>
  <c r="O118" i="4" s="1"/>
  <c r="I127" i="4"/>
  <c r="K127" i="4" s="1"/>
  <c r="M127" i="4" s="1"/>
  <c r="O127" i="4" s="1"/>
  <c r="I129" i="4"/>
  <c r="K129" i="4" s="1"/>
  <c r="M129" i="4" s="1"/>
  <c r="O129" i="4" s="1"/>
  <c r="I132" i="4"/>
  <c r="K132" i="4" s="1"/>
  <c r="M132" i="4" s="1"/>
  <c r="O132" i="4" s="1"/>
  <c r="I135" i="4"/>
  <c r="K135" i="4" s="1"/>
  <c r="M135" i="4" s="1"/>
  <c r="O135" i="4" s="1"/>
  <c r="I141" i="4"/>
  <c r="J141" i="4" s="1"/>
  <c r="I159" i="4"/>
  <c r="K159" i="4" s="1"/>
  <c r="M159" i="4" s="1"/>
  <c r="O159" i="4" s="1"/>
  <c r="I161" i="4"/>
  <c r="K161" i="4" s="1"/>
  <c r="M161" i="4" s="1"/>
  <c r="O161" i="4" s="1"/>
  <c r="I163" i="4"/>
  <c r="K163" i="4" s="1"/>
  <c r="M163" i="4" s="1"/>
  <c r="O163" i="4" s="1"/>
  <c r="I166" i="4"/>
  <c r="K166" i="4" s="1"/>
  <c r="M166" i="4" s="1"/>
  <c r="O166" i="4" s="1"/>
  <c r="I175" i="4"/>
  <c r="K175" i="4" s="1"/>
  <c r="M175" i="4" s="1"/>
  <c r="O175" i="4" s="1"/>
  <c r="I182" i="4"/>
  <c r="K182" i="4" s="1"/>
  <c r="M182" i="4" s="1"/>
  <c r="O182" i="4" s="1"/>
  <c r="I185" i="4"/>
  <c r="K185" i="4" s="1"/>
  <c r="M185" i="4" s="1"/>
  <c r="O185" i="4" s="1"/>
  <c r="I194" i="4"/>
  <c r="K194" i="4" s="1"/>
  <c r="M194" i="4" s="1"/>
  <c r="O194" i="4" s="1"/>
  <c r="I197" i="4"/>
  <c r="K197" i="4" s="1"/>
  <c r="M197" i="4" s="1"/>
  <c r="O197" i="4" s="1"/>
  <c r="I201" i="4"/>
  <c r="K201" i="4" s="1"/>
  <c r="M201" i="4" s="1"/>
  <c r="O201" i="4" s="1"/>
  <c r="I208" i="4"/>
  <c r="K208" i="4" s="1"/>
  <c r="M208" i="4" s="1"/>
  <c r="O208" i="4" s="1"/>
  <c r="I214" i="4"/>
  <c r="K214" i="4" s="1"/>
  <c r="M214" i="4" s="1"/>
  <c r="O214" i="4" s="1"/>
  <c r="I228" i="4"/>
  <c r="K228" i="4" s="1"/>
  <c r="M228" i="4" s="1"/>
  <c r="O228" i="4" s="1"/>
  <c r="I234" i="4"/>
  <c r="K234" i="4" s="1"/>
  <c r="M234" i="4" s="1"/>
  <c r="O234" i="4" s="1"/>
  <c r="I237" i="4"/>
  <c r="K237" i="4" s="1"/>
  <c r="M237" i="4" s="1"/>
  <c r="O237" i="4" s="1"/>
  <c r="I249" i="4"/>
  <c r="K249" i="4" s="1"/>
  <c r="M249" i="4" s="1"/>
  <c r="O249" i="4" s="1"/>
  <c r="I252" i="4"/>
  <c r="K252" i="4" s="1"/>
  <c r="M252" i="4" s="1"/>
  <c r="O252" i="4" s="1"/>
  <c r="I262" i="4"/>
  <c r="K262" i="4" s="1"/>
  <c r="M262" i="4" s="1"/>
  <c r="O262" i="4" s="1"/>
  <c r="I265" i="4"/>
  <c r="K265" i="4" s="1"/>
  <c r="M265" i="4" s="1"/>
  <c r="O265" i="4" s="1"/>
  <c r="I268" i="4"/>
  <c r="K268" i="4" s="1"/>
  <c r="M268" i="4" s="1"/>
  <c r="O268" i="4" s="1"/>
  <c r="I276" i="4"/>
  <c r="K276" i="4" s="1"/>
  <c r="M276" i="4" s="1"/>
  <c r="O276" i="4" s="1"/>
  <c r="I281" i="4"/>
  <c r="K281" i="4" s="1"/>
  <c r="M281" i="4" s="1"/>
  <c r="I283" i="4"/>
  <c r="K283" i="4" s="1"/>
  <c r="M283" i="4" s="1"/>
  <c r="I286" i="4"/>
  <c r="K286" i="4" s="1"/>
  <c r="M286" i="4" s="1"/>
  <c r="O286" i="4" s="1"/>
  <c r="I289" i="4"/>
  <c r="K289" i="4" s="1"/>
  <c r="M289" i="4" s="1"/>
  <c r="O289" i="4" s="1"/>
  <c r="I292" i="4"/>
  <c r="K292" i="4" s="1"/>
  <c r="M292" i="4" s="1"/>
  <c r="O292" i="4" s="1"/>
  <c r="I298" i="4"/>
  <c r="K298" i="4" s="1"/>
  <c r="M298" i="4" s="1"/>
  <c r="O298" i="4" s="1"/>
  <c r="I301" i="4"/>
  <c r="K301" i="4" s="1"/>
  <c r="M301" i="4" s="1"/>
  <c r="O301" i="4" s="1"/>
  <c r="I304" i="4"/>
  <c r="K304" i="4" s="1"/>
  <c r="M304" i="4" s="1"/>
  <c r="O304" i="4" s="1"/>
  <c r="I307" i="4"/>
  <c r="K307" i="4" s="1"/>
  <c r="M307" i="4" s="1"/>
  <c r="O307" i="4" s="1"/>
  <c r="I310" i="4"/>
  <c r="K310" i="4" s="1"/>
  <c r="M310" i="4" s="1"/>
  <c r="O310" i="4" s="1"/>
  <c r="I325" i="4"/>
  <c r="K325" i="4" s="1"/>
  <c r="M325" i="4" s="1"/>
  <c r="O325" i="4" s="1"/>
  <c r="I328" i="4"/>
  <c r="K328" i="4" s="1"/>
  <c r="M328" i="4" s="1"/>
  <c r="O328" i="4" s="1"/>
  <c r="I332" i="4"/>
  <c r="K332" i="4" s="1"/>
  <c r="M332" i="4" s="1"/>
  <c r="O332" i="4" s="1"/>
  <c r="I335" i="4"/>
  <c r="K335" i="4" s="1"/>
  <c r="M335" i="4" s="1"/>
  <c r="O335" i="4" s="1"/>
  <c r="I338" i="4"/>
  <c r="K338" i="4" s="1"/>
  <c r="M338" i="4" s="1"/>
  <c r="O338" i="4" s="1"/>
  <c r="I343" i="4"/>
  <c r="K343" i="4" s="1"/>
  <c r="M343" i="4" s="1"/>
  <c r="O343" i="4" s="1"/>
  <c r="I346" i="4"/>
  <c r="K346" i="4" s="1"/>
  <c r="M346" i="4" s="1"/>
  <c r="O346" i="4" s="1"/>
  <c r="I348" i="4"/>
  <c r="K348" i="4" s="1"/>
  <c r="M348" i="4" s="1"/>
  <c r="O348" i="4" s="1"/>
  <c r="I351" i="4"/>
  <c r="K351" i="4" s="1"/>
  <c r="M351" i="4" s="1"/>
  <c r="O351" i="4" s="1"/>
  <c r="I354" i="4"/>
  <c r="K354" i="4" s="1"/>
  <c r="M354" i="4" s="1"/>
  <c r="O354" i="4" s="1"/>
  <c r="I356" i="4"/>
  <c r="K356" i="4" s="1"/>
  <c r="M356" i="4" s="1"/>
  <c r="O356" i="4" s="1"/>
  <c r="I359" i="4"/>
  <c r="K359" i="4" s="1"/>
  <c r="M359" i="4" s="1"/>
  <c r="O359" i="4" s="1"/>
  <c r="I365" i="4"/>
  <c r="K365" i="4" s="1"/>
  <c r="M365" i="4" s="1"/>
  <c r="O365" i="4" s="1"/>
  <c r="I368" i="4"/>
  <c r="K368" i="4" s="1"/>
  <c r="M368" i="4" s="1"/>
  <c r="O368" i="4" s="1"/>
  <c r="I371" i="4"/>
  <c r="K371" i="4" s="1"/>
  <c r="M371" i="4" s="1"/>
  <c r="O371" i="4" s="1"/>
  <c r="I374" i="4"/>
  <c r="K374" i="4" s="1"/>
  <c r="M374" i="4" s="1"/>
  <c r="O374" i="4" s="1"/>
  <c r="I395" i="4"/>
  <c r="K395" i="4" s="1"/>
  <c r="M395" i="4" s="1"/>
  <c r="O395" i="4" s="1"/>
  <c r="I400" i="4"/>
  <c r="K400" i="4" s="1"/>
  <c r="M400" i="4" s="1"/>
  <c r="O400" i="4" s="1"/>
  <c r="I405" i="4"/>
  <c r="K405" i="4" s="1"/>
  <c r="M405" i="4" s="1"/>
  <c r="O405" i="4" s="1"/>
  <c r="I410" i="4"/>
  <c r="K410" i="4" s="1"/>
  <c r="M410" i="4" s="1"/>
  <c r="O410" i="4" s="1"/>
  <c r="I420" i="4"/>
  <c r="K420" i="4" s="1"/>
  <c r="M420" i="4" s="1"/>
  <c r="O420" i="4" s="1"/>
  <c r="I423" i="4"/>
  <c r="K423" i="4" s="1"/>
  <c r="M423" i="4" s="1"/>
  <c r="O423" i="4" s="1"/>
  <c r="I426" i="4"/>
  <c r="K426" i="4" s="1"/>
  <c r="M426" i="4" s="1"/>
  <c r="O426" i="4" s="1"/>
  <c r="I432" i="4"/>
  <c r="K432" i="4" s="1"/>
  <c r="M432" i="4" s="1"/>
  <c r="O432" i="4" s="1"/>
  <c r="I435" i="4"/>
  <c r="K435" i="4" s="1"/>
  <c r="M435" i="4" s="1"/>
  <c r="O435" i="4" s="1"/>
  <c r="I441" i="4"/>
  <c r="K441" i="4" s="1"/>
  <c r="M441" i="4" s="1"/>
  <c r="O441" i="4" s="1"/>
  <c r="I443" i="4"/>
  <c r="K443" i="4" s="1"/>
  <c r="M443" i="4" s="1"/>
  <c r="O443" i="4" s="1"/>
  <c r="I449" i="4"/>
  <c r="K449" i="4" s="1"/>
  <c r="M449" i="4" s="1"/>
  <c r="O449" i="4" s="1"/>
  <c r="I452" i="4"/>
  <c r="K452" i="4" s="1"/>
  <c r="M452" i="4" s="1"/>
  <c r="O452" i="4" s="1"/>
  <c r="I455" i="4"/>
  <c r="K455" i="4" s="1"/>
  <c r="M455" i="4" s="1"/>
  <c r="O455" i="4" s="1"/>
  <c r="I458" i="4"/>
  <c r="K458" i="4" s="1"/>
  <c r="M458" i="4" s="1"/>
  <c r="O458" i="4" s="1"/>
  <c r="I460" i="4"/>
  <c r="K460" i="4" s="1"/>
  <c r="M460" i="4" s="1"/>
  <c r="O460" i="4" s="1"/>
  <c r="I465" i="4"/>
  <c r="K465" i="4" s="1"/>
  <c r="M465" i="4" s="1"/>
  <c r="O465" i="4" s="1"/>
  <c r="I468" i="4"/>
  <c r="K468" i="4" s="1"/>
  <c r="M468" i="4" s="1"/>
  <c r="O468" i="4" s="1"/>
  <c r="I471" i="4"/>
  <c r="K471" i="4" s="1"/>
  <c r="M471" i="4" s="1"/>
  <c r="O471" i="4" s="1"/>
  <c r="I482" i="4"/>
  <c r="K482" i="4" s="1"/>
  <c r="M482" i="4" s="1"/>
  <c r="O482" i="4" s="1"/>
  <c r="I490" i="4"/>
  <c r="K490" i="4" s="1"/>
  <c r="M490" i="4" s="1"/>
  <c r="O490" i="4" s="1"/>
  <c r="I497" i="4"/>
  <c r="K497" i="4" s="1"/>
  <c r="M497" i="4" s="1"/>
  <c r="O497" i="4" s="1"/>
  <c r="I506" i="4"/>
  <c r="K506" i="4" s="1"/>
  <c r="M506" i="4" s="1"/>
  <c r="O506" i="4" s="1"/>
  <c r="I509" i="4"/>
  <c r="K509" i="4" s="1"/>
  <c r="M509" i="4" s="1"/>
  <c r="O509" i="4" s="1"/>
  <c r="I512" i="4"/>
  <c r="K512" i="4" s="1"/>
  <c r="M512" i="4" s="1"/>
  <c r="O512" i="4" s="1"/>
  <c r="I515" i="4"/>
  <c r="K515" i="4" s="1"/>
  <c r="M515" i="4" s="1"/>
  <c r="O515" i="4" s="1"/>
  <c r="I519" i="4"/>
  <c r="K519" i="4" s="1"/>
  <c r="M519" i="4" s="1"/>
  <c r="O519" i="4" s="1"/>
  <c r="I523" i="4"/>
  <c r="K523" i="4" s="1"/>
  <c r="M523" i="4" s="1"/>
  <c r="O523" i="4" s="1"/>
  <c r="I528" i="4"/>
  <c r="K528" i="4" s="1"/>
  <c r="M528" i="4" s="1"/>
  <c r="O528" i="4" s="1"/>
  <c r="I531" i="4"/>
  <c r="K531" i="4" s="1"/>
  <c r="M531" i="4" s="1"/>
  <c r="O531" i="4" s="1"/>
  <c r="I550" i="4"/>
  <c r="K550" i="4" s="1"/>
  <c r="M550" i="4" s="1"/>
  <c r="O550" i="4" s="1"/>
  <c r="I568" i="4"/>
  <c r="K568" i="4" s="1"/>
  <c r="M568" i="4" s="1"/>
  <c r="O568" i="4" s="1"/>
  <c r="I572" i="4"/>
  <c r="K572" i="4" s="1"/>
  <c r="M572" i="4" s="1"/>
  <c r="O572" i="4" s="1"/>
  <c r="I586" i="4"/>
  <c r="K586" i="4" s="1"/>
  <c r="M586" i="4" s="1"/>
  <c r="O586" i="4" s="1"/>
  <c r="I597" i="4"/>
  <c r="K597" i="4" s="1"/>
  <c r="M597" i="4" s="1"/>
  <c r="O597" i="4" s="1"/>
  <c r="I600" i="4"/>
  <c r="K600" i="4" s="1"/>
  <c r="M600" i="4" s="1"/>
  <c r="O600" i="4" s="1"/>
  <c r="O589" i="2" l="1"/>
  <c r="Q589" i="2" s="1"/>
  <c r="O566" i="2"/>
  <c r="Q566" i="2" s="1"/>
  <c r="N563" i="2"/>
  <c r="N554" i="2" s="1"/>
  <c r="N532" i="2" s="1"/>
  <c r="N880" i="2" s="1"/>
  <c r="O565" i="2"/>
  <c r="Q565" i="2" s="1"/>
  <c r="O567" i="2"/>
  <c r="Q567" i="2" s="1"/>
  <c r="J140" i="4"/>
  <c r="J139" i="4" s="1"/>
  <c r="J42" i="4" s="1"/>
  <c r="L171" i="2"/>
  <c r="L170" i="2" s="1"/>
  <c r="L169" i="2" s="1"/>
  <c r="L162" i="2" s="1"/>
  <c r="K37" i="2"/>
  <c r="M37" i="2" s="1"/>
  <c r="O37" i="2" s="1"/>
  <c r="Q37" i="2" s="1"/>
  <c r="J36" i="2"/>
  <c r="G222" i="4"/>
  <c r="I222" i="4" s="1"/>
  <c r="K222" i="4" s="1"/>
  <c r="M222" i="4" s="1"/>
  <c r="O222" i="4" s="1"/>
  <c r="I371" i="2"/>
  <c r="K371" i="2" s="1"/>
  <c r="M371" i="2" s="1"/>
  <c r="O371" i="2" s="1"/>
  <c r="Q371" i="2" s="1"/>
  <c r="I866" i="2"/>
  <c r="K866" i="2" s="1"/>
  <c r="M866" i="2" s="1"/>
  <c r="O866" i="2" s="1"/>
  <c r="Q866" i="2" s="1"/>
  <c r="L161" i="2" l="1"/>
  <c r="K141" i="4"/>
  <c r="M141" i="4" s="1"/>
  <c r="O141" i="4" s="1"/>
  <c r="M171" i="2"/>
  <c r="O171" i="2" s="1"/>
  <c r="Q171" i="2" s="1"/>
  <c r="K36" i="2"/>
  <c r="M36" i="2" s="1"/>
  <c r="O36" i="2" s="1"/>
  <c r="Q36" i="2" s="1"/>
  <c r="J35" i="2"/>
  <c r="J29" i="2" s="1"/>
  <c r="J13" i="2" s="1"/>
  <c r="G211" i="4"/>
  <c r="I211" i="4" s="1"/>
  <c r="K211" i="4" s="1"/>
  <c r="M211" i="4" s="1"/>
  <c r="O211" i="4" s="1"/>
  <c r="I360" i="2"/>
  <c r="K360" i="2" s="1"/>
  <c r="M360" i="2" s="1"/>
  <c r="O360" i="2" s="1"/>
  <c r="Q360" i="2" s="1"/>
  <c r="L160" i="2" l="1"/>
  <c r="L13" i="2" s="1"/>
  <c r="J12" i="4"/>
  <c r="J604" i="4" s="1"/>
  <c r="K35" i="2"/>
  <c r="M35" i="2" s="1"/>
  <c r="O35" i="2" s="1"/>
  <c r="Q35" i="2" s="1"/>
  <c r="I689" i="2"/>
  <c r="G422" i="4"/>
  <c r="I706" i="2"/>
  <c r="K706" i="2" s="1"/>
  <c r="M706" i="2" s="1"/>
  <c r="O706" i="2" s="1"/>
  <c r="Q706" i="2" s="1"/>
  <c r="L880" i="2" l="1"/>
  <c r="G421" i="4"/>
  <c r="I421" i="4" s="1"/>
  <c r="K421" i="4" s="1"/>
  <c r="M421" i="4" s="1"/>
  <c r="O421" i="4" s="1"/>
  <c r="I422" i="4"/>
  <c r="K422" i="4" s="1"/>
  <c r="M422" i="4" s="1"/>
  <c r="O422" i="4" s="1"/>
  <c r="J880" i="2"/>
  <c r="I688" i="2"/>
  <c r="K688" i="2" s="1"/>
  <c r="M688" i="2" s="1"/>
  <c r="O688" i="2" s="1"/>
  <c r="Q688" i="2" s="1"/>
  <c r="K689" i="2"/>
  <c r="M689" i="2" s="1"/>
  <c r="O689" i="2" s="1"/>
  <c r="Q689" i="2" s="1"/>
  <c r="G415" i="4"/>
  <c r="I415" i="4" s="1"/>
  <c r="K415" i="4" s="1"/>
  <c r="M415" i="4" s="1"/>
  <c r="O415" i="4" s="1"/>
  <c r="G80" i="4"/>
  <c r="I80" i="4" s="1"/>
  <c r="K80" i="4" s="1"/>
  <c r="M80" i="4" s="1"/>
  <c r="O80" i="4" s="1"/>
  <c r="I663" i="2"/>
  <c r="K663" i="2" s="1"/>
  <c r="M663" i="2" s="1"/>
  <c r="O663" i="2" s="1"/>
  <c r="Q663" i="2" s="1"/>
  <c r="I196" i="2"/>
  <c r="K196" i="2" s="1"/>
  <c r="M196" i="2" s="1"/>
  <c r="O196" i="2" s="1"/>
  <c r="Q196" i="2" s="1"/>
  <c r="G236" i="4" l="1"/>
  <c r="I236" i="4" s="1"/>
  <c r="K236" i="4" s="1"/>
  <c r="M236" i="4" s="1"/>
  <c r="O236" i="4" s="1"/>
  <c r="G594" i="4"/>
  <c r="I336" i="2"/>
  <c r="I439" i="2"/>
  <c r="K439" i="2" s="1"/>
  <c r="M439" i="2" s="1"/>
  <c r="O439" i="2" s="1"/>
  <c r="Q439" i="2" s="1"/>
  <c r="G591" i="4" l="1"/>
  <c r="I591" i="4" s="1"/>
  <c r="K591" i="4" s="1"/>
  <c r="M591" i="4" s="1"/>
  <c r="O591" i="4" s="1"/>
  <c r="I594" i="4"/>
  <c r="K594" i="4" s="1"/>
  <c r="M594" i="4" s="1"/>
  <c r="O594" i="4" s="1"/>
  <c r="I335" i="2"/>
  <c r="K335" i="2" s="1"/>
  <c r="M335" i="2" s="1"/>
  <c r="O335" i="2" s="1"/>
  <c r="Q335" i="2" s="1"/>
  <c r="K336" i="2"/>
  <c r="M336" i="2" s="1"/>
  <c r="O336" i="2" s="1"/>
  <c r="Q336" i="2" s="1"/>
  <c r="G534" i="4"/>
  <c r="I534" i="4" s="1"/>
  <c r="K534" i="4" s="1"/>
  <c r="M534" i="4" s="1"/>
  <c r="O534" i="4" s="1"/>
  <c r="I748" i="2"/>
  <c r="K748" i="2" s="1"/>
  <c r="M748" i="2" s="1"/>
  <c r="O748" i="2" s="1"/>
  <c r="Q748" i="2" s="1"/>
  <c r="G477" i="4"/>
  <c r="I477" i="4" s="1"/>
  <c r="K477" i="4" s="1"/>
  <c r="M477" i="4" s="1"/>
  <c r="O477" i="4" s="1"/>
  <c r="I724" i="2"/>
  <c r="K724" i="2" s="1"/>
  <c r="M724" i="2" s="1"/>
  <c r="O724" i="2" s="1"/>
  <c r="Q724" i="2" s="1"/>
  <c r="G487" i="4"/>
  <c r="I487" i="4" s="1"/>
  <c r="K487" i="4" s="1"/>
  <c r="M487" i="4" s="1"/>
  <c r="O487" i="4" s="1"/>
  <c r="I734" i="2"/>
  <c r="K734" i="2" s="1"/>
  <c r="M734" i="2" s="1"/>
  <c r="O734" i="2" s="1"/>
  <c r="Q734" i="2" s="1"/>
  <c r="G172" i="4" l="1"/>
  <c r="I172" i="4" s="1"/>
  <c r="K172" i="4" s="1"/>
  <c r="M172" i="4" s="1"/>
  <c r="O172" i="4" s="1"/>
  <c r="G243" i="4"/>
  <c r="I243" i="4" s="1"/>
  <c r="K243" i="4" s="1"/>
  <c r="M243" i="4" s="1"/>
  <c r="O243" i="4" s="1"/>
  <c r="G225" i="4"/>
  <c r="I225" i="4" s="1"/>
  <c r="K225" i="4" s="1"/>
  <c r="M225" i="4" s="1"/>
  <c r="O225" i="4" s="1"/>
  <c r="G188" i="4"/>
  <c r="I188" i="4" s="1"/>
  <c r="K188" i="4" s="1"/>
  <c r="M188" i="4" s="1"/>
  <c r="O188" i="4" s="1"/>
  <c r="I242" i="2"/>
  <c r="I239" i="2"/>
  <c r="I236" i="2"/>
  <c r="I233" i="2"/>
  <c r="G199" i="4"/>
  <c r="I199" i="4" s="1"/>
  <c r="K199" i="4" s="1"/>
  <c r="M199" i="4" s="1"/>
  <c r="O199" i="4" s="1"/>
  <c r="I232" i="2" l="1"/>
  <c r="K232" i="2" s="1"/>
  <c r="M232" i="2" s="1"/>
  <c r="O232" i="2" s="1"/>
  <c r="Q232" i="2" s="1"/>
  <c r="K233" i="2"/>
  <c r="M233" i="2" s="1"/>
  <c r="O233" i="2" s="1"/>
  <c r="Q233" i="2" s="1"/>
  <c r="I235" i="2"/>
  <c r="K235" i="2" s="1"/>
  <c r="M235" i="2" s="1"/>
  <c r="O235" i="2" s="1"/>
  <c r="Q235" i="2" s="1"/>
  <c r="K236" i="2"/>
  <c r="M236" i="2" s="1"/>
  <c r="O236" i="2" s="1"/>
  <c r="Q236" i="2" s="1"/>
  <c r="I238" i="2"/>
  <c r="K238" i="2" s="1"/>
  <c r="M238" i="2" s="1"/>
  <c r="O238" i="2" s="1"/>
  <c r="Q238" i="2" s="1"/>
  <c r="K239" i="2"/>
  <c r="M239" i="2" s="1"/>
  <c r="O239" i="2" s="1"/>
  <c r="Q239" i="2" s="1"/>
  <c r="I241" i="2"/>
  <c r="K241" i="2" s="1"/>
  <c r="M241" i="2" s="1"/>
  <c r="O241" i="2" s="1"/>
  <c r="Q241" i="2" s="1"/>
  <c r="K242" i="2"/>
  <c r="M242" i="2" s="1"/>
  <c r="O242" i="2" s="1"/>
  <c r="Q242" i="2" s="1"/>
  <c r="I422" i="2"/>
  <c r="K422" i="2" s="1"/>
  <c r="M422" i="2" s="1"/>
  <c r="O422" i="2" s="1"/>
  <c r="Q422" i="2" s="1"/>
  <c r="G503" i="4"/>
  <c r="I503" i="4" s="1"/>
  <c r="K503" i="4" s="1"/>
  <c r="M503" i="4" s="1"/>
  <c r="O503" i="4" s="1"/>
  <c r="I602" i="2"/>
  <c r="K602" i="2" s="1"/>
  <c r="M602" i="2" s="1"/>
  <c r="O602" i="2" s="1"/>
  <c r="Q602" i="2" s="1"/>
  <c r="G556" i="4"/>
  <c r="I556" i="4" s="1"/>
  <c r="K556" i="4" s="1"/>
  <c r="M556" i="4" s="1"/>
  <c r="O556" i="4" s="1"/>
  <c r="I860" i="2"/>
  <c r="K860" i="2" s="1"/>
  <c r="M860" i="2" s="1"/>
  <c r="O860" i="2" s="1"/>
  <c r="Q860" i="2" s="1"/>
  <c r="G27" i="4"/>
  <c r="I27" i="4" s="1"/>
  <c r="K27" i="4" s="1"/>
  <c r="M27" i="4" s="1"/>
  <c r="O27" i="4" s="1"/>
  <c r="I572" i="2"/>
  <c r="K572" i="2" s="1"/>
  <c r="M572" i="2" s="1"/>
  <c r="O572" i="2" s="1"/>
  <c r="Q572" i="2" s="1"/>
  <c r="I231" i="2" l="1"/>
  <c r="G429" i="4"/>
  <c r="I429" i="4" s="1"/>
  <c r="K429" i="4" s="1"/>
  <c r="M429" i="4" s="1"/>
  <c r="O429" i="4" s="1"/>
  <c r="I230" i="2" l="1"/>
  <c r="K231" i="2"/>
  <c r="M231" i="2" s="1"/>
  <c r="O231" i="2" s="1"/>
  <c r="Q231" i="2" s="1"/>
  <c r="I113" i="2"/>
  <c r="K113" i="2" s="1"/>
  <c r="M113" i="2" s="1"/>
  <c r="O113" i="2" s="1"/>
  <c r="Q113" i="2" s="1"/>
  <c r="G126" i="4"/>
  <c r="I126" i="4" s="1"/>
  <c r="K126" i="4" s="1"/>
  <c r="M126" i="4" s="1"/>
  <c r="O126" i="4" s="1"/>
  <c r="I96" i="2"/>
  <c r="I95" i="2" l="1"/>
  <c r="K95" i="2" s="1"/>
  <c r="M95" i="2" s="1"/>
  <c r="O95" i="2" s="1"/>
  <c r="Q95" i="2" s="1"/>
  <c r="K96" i="2"/>
  <c r="M96" i="2" s="1"/>
  <c r="O96" i="2" s="1"/>
  <c r="Q96" i="2" s="1"/>
  <c r="I229" i="2"/>
  <c r="K229" i="2" s="1"/>
  <c r="M229" i="2" s="1"/>
  <c r="O229" i="2" s="1"/>
  <c r="Q229" i="2" s="1"/>
  <c r="K230" i="2"/>
  <c r="M230" i="2" s="1"/>
  <c r="O230" i="2" s="1"/>
  <c r="Q230" i="2" s="1"/>
  <c r="G408" i="4"/>
  <c r="G409" i="4"/>
  <c r="I409" i="4" s="1"/>
  <c r="K409" i="4" s="1"/>
  <c r="M409" i="4" s="1"/>
  <c r="O409" i="4" s="1"/>
  <c r="G361" i="4"/>
  <c r="G331" i="4"/>
  <c r="G484" i="4"/>
  <c r="I484" i="4" s="1"/>
  <c r="K484" i="4" s="1"/>
  <c r="M484" i="4" s="1"/>
  <c r="O484" i="4" s="1"/>
  <c r="G480" i="4"/>
  <c r="I480" i="4" s="1"/>
  <c r="K480" i="4" s="1"/>
  <c r="M480" i="4" s="1"/>
  <c r="O480" i="4" s="1"/>
  <c r="G475" i="4"/>
  <c r="I475" i="4" s="1"/>
  <c r="K475" i="4" s="1"/>
  <c r="M475" i="4" s="1"/>
  <c r="O475" i="4" s="1"/>
  <c r="G398" i="4"/>
  <c r="I398" i="4" s="1"/>
  <c r="K398" i="4" s="1"/>
  <c r="M398" i="4" s="1"/>
  <c r="O398" i="4" s="1"/>
  <c r="G431" i="4"/>
  <c r="G417" i="4"/>
  <c r="I417" i="4" s="1"/>
  <c r="K417" i="4" s="1"/>
  <c r="M417" i="4" s="1"/>
  <c r="O417" i="4" s="1"/>
  <c r="G360" i="4" l="1"/>
  <c r="I360" i="4" s="1"/>
  <c r="K360" i="4" s="1"/>
  <c r="M360" i="4" s="1"/>
  <c r="O360" i="4" s="1"/>
  <c r="I361" i="4"/>
  <c r="K361" i="4" s="1"/>
  <c r="M361" i="4" s="1"/>
  <c r="O361" i="4" s="1"/>
  <c r="G430" i="4"/>
  <c r="I430" i="4" s="1"/>
  <c r="K430" i="4" s="1"/>
  <c r="M430" i="4" s="1"/>
  <c r="O430" i="4" s="1"/>
  <c r="I431" i="4"/>
  <c r="K431" i="4" s="1"/>
  <c r="M431" i="4" s="1"/>
  <c r="O431" i="4" s="1"/>
  <c r="G407" i="4"/>
  <c r="I407" i="4" s="1"/>
  <c r="K407" i="4" s="1"/>
  <c r="M407" i="4" s="1"/>
  <c r="O407" i="4" s="1"/>
  <c r="I408" i="4"/>
  <c r="K408" i="4" s="1"/>
  <c r="M408" i="4" s="1"/>
  <c r="O408" i="4" s="1"/>
  <c r="G330" i="4"/>
  <c r="I330" i="4" s="1"/>
  <c r="K330" i="4" s="1"/>
  <c r="M330" i="4" s="1"/>
  <c r="O330" i="4" s="1"/>
  <c r="I331" i="4"/>
  <c r="K331" i="4" s="1"/>
  <c r="M331" i="4" s="1"/>
  <c r="O331" i="4" s="1"/>
  <c r="G406" i="4"/>
  <c r="I406" i="4" s="1"/>
  <c r="K406" i="4" s="1"/>
  <c r="M406" i="4" s="1"/>
  <c r="O406" i="4" s="1"/>
  <c r="G413" i="4" l="1"/>
  <c r="I413" i="4" s="1"/>
  <c r="K413" i="4" s="1"/>
  <c r="M413" i="4" s="1"/>
  <c r="O413" i="4" s="1"/>
  <c r="G403" i="4"/>
  <c r="G404" i="4"/>
  <c r="I404" i="4" s="1"/>
  <c r="K404" i="4" s="1"/>
  <c r="M404" i="4" s="1"/>
  <c r="O404" i="4" s="1"/>
  <c r="G545" i="4"/>
  <c r="G402" i="4" l="1"/>
  <c r="I402" i="4" s="1"/>
  <c r="K402" i="4" s="1"/>
  <c r="M402" i="4" s="1"/>
  <c r="O402" i="4" s="1"/>
  <c r="I403" i="4"/>
  <c r="K403" i="4" s="1"/>
  <c r="M403" i="4" s="1"/>
  <c r="O403" i="4" s="1"/>
  <c r="G544" i="4"/>
  <c r="I544" i="4" s="1"/>
  <c r="K544" i="4" s="1"/>
  <c r="M544" i="4" s="1"/>
  <c r="O544" i="4" s="1"/>
  <c r="I545" i="4"/>
  <c r="K545" i="4" s="1"/>
  <c r="M545" i="4" s="1"/>
  <c r="O545" i="4" s="1"/>
  <c r="G401" i="4"/>
  <c r="I401" i="4" s="1"/>
  <c r="K401" i="4" s="1"/>
  <c r="M401" i="4" s="1"/>
  <c r="O401" i="4" s="1"/>
  <c r="G231" i="4"/>
  <c r="I231" i="4" s="1"/>
  <c r="K231" i="4" s="1"/>
  <c r="M231" i="4" s="1"/>
  <c r="O231" i="4" s="1"/>
  <c r="G206" i="4"/>
  <c r="I206" i="4" s="1"/>
  <c r="K206" i="4" s="1"/>
  <c r="M206" i="4" s="1"/>
  <c r="O206" i="4" s="1"/>
  <c r="G204" i="4"/>
  <c r="I204" i="4" s="1"/>
  <c r="K204" i="4" s="1"/>
  <c r="M204" i="4" s="1"/>
  <c r="O204" i="4" s="1"/>
  <c r="G83" i="4"/>
  <c r="I83" i="4" s="1"/>
  <c r="K83" i="4" s="1"/>
  <c r="M83" i="4" s="1"/>
  <c r="O83" i="4" s="1"/>
  <c r="G240" i="4"/>
  <c r="I240" i="4" s="1"/>
  <c r="K240" i="4" s="1"/>
  <c r="M240" i="4" s="1"/>
  <c r="O240" i="4" s="1"/>
  <c r="G191" i="4"/>
  <c r="I191" i="4" s="1"/>
  <c r="K191" i="4" s="1"/>
  <c r="M191" i="4" s="1"/>
  <c r="O191" i="4" s="1"/>
  <c r="I656" i="2"/>
  <c r="K656" i="2" s="1"/>
  <c r="M656" i="2" s="1"/>
  <c r="O656" i="2" s="1"/>
  <c r="Q656" i="2" s="1"/>
  <c r="I810" i="2"/>
  <c r="K810" i="2" s="1"/>
  <c r="M810" i="2" s="1"/>
  <c r="O810" i="2" s="1"/>
  <c r="Q810" i="2" s="1"/>
  <c r="I805" i="2"/>
  <c r="I802" i="2"/>
  <c r="I791" i="2"/>
  <c r="I731" i="2"/>
  <c r="K731" i="2" s="1"/>
  <c r="M731" i="2" s="1"/>
  <c r="O731" i="2" s="1"/>
  <c r="Q731" i="2" s="1"/>
  <c r="I727" i="2"/>
  <c r="K727" i="2" s="1"/>
  <c r="M727" i="2" s="1"/>
  <c r="O727" i="2" s="1"/>
  <c r="Q727" i="2" s="1"/>
  <c r="I722" i="2"/>
  <c r="K722" i="2" s="1"/>
  <c r="M722" i="2" s="1"/>
  <c r="O722" i="2" s="1"/>
  <c r="Q722" i="2" s="1"/>
  <c r="I698" i="2"/>
  <c r="I665" i="2"/>
  <c r="K665" i="2" s="1"/>
  <c r="M665" i="2" s="1"/>
  <c r="O665" i="2" s="1"/>
  <c r="Q665" i="2" s="1"/>
  <c r="I661" i="2"/>
  <c r="K661" i="2" s="1"/>
  <c r="M661" i="2" s="1"/>
  <c r="O661" i="2" s="1"/>
  <c r="Q661" i="2" s="1"/>
  <c r="I651" i="2"/>
  <c r="K651" i="2" s="1"/>
  <c r="M651" i="2" s="1"/>
  <c r="O651" i="2" s="1"/>
  <c r="Q651" i="2" s="1"/>
  <c r="I652" i="2"/>
  <c r="K652" i="2" s="1"/>
  <c r="M652" i="2" s="1"/>
  <c r="O652" i="2" s="1"/>
  <c r="Q652" i="2" s="1"/>
  <c r="I646" i="2"/>
  <c r="K646" i="2" s="1"/>
  <c r="M646" i="2" s="1"/>
  <c r="O646" i="2" s="1"/>
  <c r="Q646" i="2" s="1"/>
  <c r="G220" i="4"/>
  <c r="I220" i="4" s="1"/>
  <c r="K220" i="4" s="1"/>
  <c r="M220" i="4" s="1"/>
  <c r="O220" i="4" s="1"/>
  <c r="G217" i="4"/>
  <c r="I217" i="4" s="1"/>
  <c r="K217" i="4" s="1"/>
  <c r="M217" i="4" s="1"/>
  <c r="O217" i="4" s="1"/>
  <c r="G246" i="4"/>
  <c r="I246" i="4" s="1"/>
  <c r="K246" i="4" s="1"/>
  <c r="M246" i="4" s="1"/>
  <c r="O246" i="4" s="1"/>
  <c r="I429" i="2"/>
  <c r="K429" i="2" s="1"/>
  <c r="M429" i="2" s="1"/>
  <c r="O429" i="2" s="1"/>
  <c r="Q429" i="2" s="1"/>
  <c r="I427" i="2"/>
  <c r="K427" i="2" s="1"/>
  <c r="M427" i="2" s="1"/>
  <c r="O427" i="2" s="1"/>
  <c r="Q427" i="2" s="1"/>
  <c r="I424" i="2"/>
  <c r="K424" i="2" s="1"/>
  <c r="M424" i="2" s="1"/>
  <c r="O424" i="2" s="1"/>
  <c r="Q424" i="2" s="1"/>
  <c r="I420" i="2"/>
  <c r="K420" i="2" s="1"/>
  <c r="M420" i="2" s="1"/>
  <c r="O420" i="2" s="1"/>
  <c r="Q420" i="2" s="1"/>
  <c r="I403" i="2"/>
  <c r="K403" i="2" s="1"/>
  <c r="M403" i="2" s="1"/>
  <c r="O403" i="2" s="1"/>
  <c r="Q403" i="2" s="1"/>
  <c r="I400" i="2"/>
  <c r="K400" i="2" s="1"/>
  <c r="M400" i="2" s="1"/>
  <c r="O400" i="2" s="1"/>
  <c r="Q400" i="2" s="1"/>
  <c r="I697" i="2" l="1"/>
  <c r="K697" i="2" s="1"/>
  <c r="M697" i="2" s="1"/>
  <c r="O697" i="2" s="1"/>
  <c r="Q697" i="2" s="1"/>
  <c r="K698" i="2"/>
  <c r="M698" i="2" s="1"/>
  <c r="O698" i="2" s="1"/>
  <c r="Q698" i="2" s="1"/>
  <c r="I790" i="2"/>
  <c r="K790" i="2" s="1"/>
  <c r="M790" i="2" s="1"/>
  <c r="O790" i="2" s="1"/>
  <c r="Q790" i="2" s="1"/>
  <c r="K791" i="2"/>
  <c r="M791" i="2" s="1"/>
  <c r="O791" i="2" s="1"/>
  <c r="Q791" i="2" s="1"/>
  <c r="I801" i="2"/>
  <c r="K801" i="2" s="1"/>
  <c r="M801" i="2" s="1"/>
  <c r="O801" i="2" s="1"/>
  <c r="Q801" i="2" s="1"/>
  <c r="K802" i="2"/>
  <c r="M802" i="2" s="1"/>
  <c r="O802" i="2" s="1"/>
  <c r="Q802" i="2" s="1"/>
  <c r="I804" i="2"/>
  <c r="K804" i="2" s="1"/>
  <c r="M804" i="2" s="1"/>
  <c r="O804" i="2" s="1"/>
  <c r="Q804" i="2" s="1"/>
  <c r="K805" i="2"/>
  <c r="M805" i="2" s="1"/>
  <c r="O805" i="2" s="1"/>
  <c r="Q805" i="2" s="1"/>
  <c r="G279" i="4"/>
  <c r="I279" i="4" s="1"/>
  <c r="K279" i="4" s="1"/>
  <c r="M279" i="4" s="1"/>
  <c r="O279" i="4" s="1"/>
  <c r="G313" i="4"/>
  <c r="I313" i="4" s="1"/>
  <c r="K313" i="4" s="1"/>
  <c r="M313" i="4" s="1"/>
  <c r="O313" i="4" s="1"/>
  <c r="I311" i="2" l="1"/>
  <c r="K311" i="2" s="1"/>
  <c r="M311" i="2" s="1"/>
  <c r="O311" i="2" s="1"/>
  <c r="Q311" i="2" s="1"/>
  <c r="I294" i="2"/>
  <c r="K294" i="2" s="1"/>
  <c r="M294" i="2" s="1"/>
  <c r="O294" i="2" s="1"/>
  <c r="Q294" i="2" s="1"/>
  <c r="I570" i="2" l="1"/>
  <c r="K570" i="2" s="1"/>
  <c r="M570" i="2" s="1"/>
  <c r="O570" i="2" s="1"/>
  <c r="Q570" i="2" s="1"/>
  <c r="G590" i="4"/>
  <c r="I590" i="4" s="1"/>
  <c r="K590" i="4" s="1"/>
  <c r="M590" i="4" s="1"/>
  <c r="O590" i="4" s="1"/>
  <c r="G566" i="4"/>
  <c r="I566" i="4" s="1"/>
  <c r="K566" i="4" s="1"/>
  <c r="M566" i="4" s="1"/>
  <c r="O566" i="4" s="1"/>
  <c r="G562" i="4"/>
  <c r="I562" i="4" s="1"/>
  <c r="K562" i="4" s="1"/>
  <c r="M562" i="4" s="1"/>
  <c r="O562" i="4" s="1"/>
  <c r="G554" i="4"/>
  <c r="I554" i="4" s="1"/>
  <c r="K554" i="4" s="1"/>
  <c r="M554" i="4" s="1"/>
  <c r="O554" i="4" s="1"/>
  <c r="I879" i="2"/>
  <c r="K879" i="2" s="1"/>
  <c r="M879" i="2" s="1"/>
  <c r="O879" i="2" s="1"/>
  <c r="Q879" i="2" s="1"/>
  <c r="I873" i="2"/>
  <c r="K873" i="2" s="1"/>
  <c r="M873" i="2" s="1"/>
  <c r="O873" i="2" s="1"/>
  <c r="Q873" i="2" s="1"/>
  <c r="G501" i="4" l="1"/>
  <c r="I501" i="4" s="1"/>
  <c r="K501" i="4" s="1"/>
  <c r="M501" i="4" s="1"/>
  <c r="O501" i="4" s="1"/>
  <c r="I600" i="2"/>
  <c r="K600" i="2" s="1"/>
  <c r="M600" i="2" s="1"/>
  <c r="O600" i="2" s="1"/>
  <c r="Q600" i="2" s="1"/>
  <c r="I858" i="2"/>
  <c r="K858" i="2" s="1"/>
  <c r="M858" i="2" s="1"/>
  <c r="O858" i="2" s="1"/>
  <c r="Q858" i="2" s="1"/>
  <c r="I875" i="2"/>
  <c r="K875" i="2" s="1"/>
  <c r="M875" i="2" s="1"/>
  <c r="O875" i="2" s="1"/>
  <c r="Q875" i="2" s="1"/>
  <c r="I867" i="2" l="1"/>
  <c r="K867" i="2" s="1"/>
  <c r="M867" i="2" s="1"/>
  <c r="O867" i="2" s="1"/>
  <c r="Q867" i="2" s="1"/>
  <c r="G518" i="4" l="1"/>
  <c r="G496" i="4"/>
  <c r="G454" i="4"/>
  <c r="G442" i="4"/>
  <c r="I442" i="4" s="1"/>
  <c r="K442" i="4" s="1"/>
  <c r="M442" i="4" s="1"/>
  <c r="O442" i="4" s="1"/>
  <c r="G440" i="4"/>
  <c r="I440" i="4" s="1"/>
  <c r="K440" i="4" s="1"/>
  <c r="M440" i="4" s="1"/>
  <c r="O440" i="4" s="1"/>
  <c r="G399" i="4"/>
  <c r="I399" i="4" s="1"/>
  <c r="K399" i="4" s="1"/>
  <c r="M399" i="4" s="1"/>
  <c r="O399" i="4" s="1"/>
  <c r="G397" i="4"/>
  <c r="I397" i="4" s="1"/>
  <c r="K397" i="4" s="1"/>
  <c r="M397" i="4" s="1"/>
  <c r="O397" i="4" s="1"/>
  <c r="G373" i="4"/>
  <c r="G370" i="4"/>
  <c r="G337" i="4"/>
  <c r="G334" i="4"/>
  <c r="G327" i="4"/>
  <c r="G324" i="4"/>
  <c r="G312" i="4"/>
  <c r="G309" i="4"/>
  <c r="G306" i="4"/>
  <c r="G303" i="4"/>
  <c r="G300" i="4"/>
  <c r="G297" i="4"/>
  <c r="G275" i="4"/>
  <c r="G267" i="4"/>
  <c r="G264" i="4"/>
  <c r="G261" i="4"/>
  <c r="G193" i="4"/>
  <c r="G190" i="4"/>
  <c r="G187" i="4"/>
  <c r="G184" i="4"/>
  <c r="G181" i="4"/>
  <c r="G174" i="4"/>
  <c r="G140" i="4"/>
  <c r="G50" i="4"/>
  <c r="G47" i="4"/>
  <c r="I878" i="2"/>
  <c r="I811" i="2"/>
  <c r="K811" i="2" s="1"/>
  <c r="M811" i="2" s="1"/>
  <c r="O811" i="2" s="1"/>
  <c r="Q811" i="2" s="1"/>
  <c r="I809" i="2"/>
  <c r="K809" i="2" s="1"/>
  <c r="M809" i="2" s="1"/>
  <c r="O809" i="2" s="1"/>
  <c r="Q809" i="2" s="1"/>
  <c r="I778" i="2"/>
  <c r="I657" i="2"/>
  <c r="K657" i="2" s="1"/>
  <c r="M657" i="2" s="1"/>
  <c r="O657" i="2" s="1"/>
  <c r="Q657" i="2" s="1"/>
  <c r="I655" i="2"/>
  <c r="K655" i="2" s="1"/>
  <c r="M655" i="2" s="1"/>
  <c r="O655" i="2" s="1"/>
  <c r="Q655" i="2" s="1"/>
  <c r="I650" i="2"/>
  <c r="I637" i="2"/>
  <c r="I634" i="2"/>
  <c r="I522" i="2"/>
  <c r="I473" i="2"/>
  <c r="I449" i="2"/>
  <c r="I452" i="2"/>
  <c r="I407" i="2"/>
  <c r="I393" i="2"/>
  <c r="I356" i="2"/>
  <c r="I353" i="2"/>
  <c r="I330" i="2"/>
  <c r="I327" i="2"/>
  <c r="I227" i="2"/>
  <c r="I43" i="2"/>
  <c r="I18" i="2"/>
  <c r="G173" i="4" l="1"/>
  <c r="I173" i="4" s="1"/>
  <c r="K173" i="4" s="1"/>
  <c r="M173" i="4" s="1"/>
  <c r="O173" i="4" s="1"/>
  <c r="I174" i="4"/>
  <c r="K174" i="4" s="1"/>
  <c r="M174" i="4" s="1"/>
  <c r="O174" i="4" s="1"/>
  <c r="G189" i="4"/>
  <c r="I189" i="4" s="1"/>
  <c r="K189" i="4" s="1"/>
  <c r="M189" i="4" s="1"/>
  <c r="O189" i="4" s="1"/>
  <c r="I190" i="4"/>
  <c r="K190" i="4" s="1"/>
  <c r="M190" i="4" s="1"/>
  <c r="O190" i="4" s="1"/>
  <c r="G266" i="4"/>
  <c r="I266" i="4" s="1"/>
  <c r="K266" i="4" s="1"/>
  <c r="M266" i="4" s="1"/>
  <c r="O266" i="4" s="1"/>
  <c r="I267" i="4"/>
  <c r="K267" i="4" s="1"/>
  <c r="M267" i="4" s="1"/>
  <c r="O267" i="4" s="1"/>
  <c r="G302" i="4"/>
  <c r="I302" i="4" s="1"/>
  <c r="K302" i="4" s="1"/>
  <c r="M302" i="4" s="1"/>
  <c r="O302" i="4" s="1"/>
  <c r="I303" i="4"/>
  <c r="K303" i="4" s="1"/>
  <c r="M303" i="4" s="1"/>
  <c r="O303" i="4" s="1"/>
  <c r="G323" i="4"/>
  <c r="I323" i="4" s="1"/>
  <c r="K323" i="4" s="1"/>
  <c r="M323" i="4" s="1"/>
  <c r="O323" i="4" s="1"/>
  <c r="I324" i="4"/>
  <c r="K324" i="4" s="1"/>
  <c r="M324" i="4" s="1"/>
  <c r="O324" i="4" s="1"/>
  <c r="G369" i="4"/>
  <c r="I369" i="4" s="1"/>
  <c r="K369" i="4" s="1"/>
  <c r="M369" i="4" s="1"/>
  <c r="O369" i="4" s="1"/>
  <c r="I370" i="4"/>
  <c r="K370" i="4" s="1"/>
  <c r="M370" i="4" s="1"/>
  <c r="O370" i="4" s="1"/>
  <c r="G495" i="4"/>
  <c r="I496" i="4"/>
  <c r="K496" i="4" s="1"/>
  <c r="M496" i="4" s="1"/>
  <c r="O496" i="4" s="1"/>
  <c r="G46" i="4"/>
  <c r="I46" i="4" s="1"/>
  <c r="K46" i="4" s="1"/>
  <c r="M46" i="4" s="1"/>
  <c r="O46" i="4" s="1"/>
  <c r="I47" i="4"/>
  <c r="K47" i="4" s="1"/>
  <c r="M47" i="4" s="1"/>
  <c r="O47" i="4" s="1"/>
  <c r="G180" i="4"/>
  <c r="I180" i="4" s="1"/>
  <c r="K180" i="4" s="1"/>
  <c r="M180" i="4" s="1"/>
  <c r="O180" i="4" s="1"/>
  <c r="I181" i="4"/>
  <c r="K181" i="4" s="1"/>
  <c r="M181" i="4" s="1"/>
  <c r="O181" i="4" s="1"/>
  <c r="G192" i="4"/>
  <c r="I192" i="4" s="1"/>
  <c r="K192" i="4" s="1"/>
  <c r="M192" i="4" s="1"/>
  <c r="O192" i="4" s="1"/>
  <c r="I193" i="4"/>
  <c r="K193" i="4" s="1"/>
  <c r="M193" i="4" s="1"/>
  <c r="O193" i="4" s="1"/>
  <c r="G274" i="4"/>
  <c r="I274" i="4" s="1"/>
  <c r="K274" i="4" s="1"/>
  <c r="M274" i="4" s="1"/>
  <c r="O274" i="4" s="1"/>
  <c r="I275" i="4"/>
  <c r="K275" i="4" s="1"/>
  <c r="M275" i="4" s="1"/>
  <c r="O275" i="4" s="1"/>
  <c r="G305" i="4"/>
  <c r="I305" i="4" s="1"/>
  <c r="K305" i="4" s="1"/>
  <c r="M305" i="4" s="1"/>
  <c r="O305" i="4" s="1"/>
  <c r="I306" i="4"/>
  <c r="K306" i="4" s="1"/>
  <c r="M306" i="4" s="1"/>
  <c r="O306" i="4" s="1"/>
  <c r="G326" i="4"/>
  <c r="I326" i="4" s="1"/>
  <c r="K326" i="4" s="1"/>
  <c r="M326" i="4" s="1"/>
  <c r="O326" i="4" s="1"/>
  <c r="I327" i="4"/>
  <c r="K327" i="4" s="1"/>
  <c r="M327" i="4" s="1"/>
  <c r="O327" i="4" s="1"/>
  <c r="G372" i="4"/>
  <c r="I372" i="4" s="1"/>
  <c r="K372" i="4" s="1"/>
  <c r="M372" i="4" s="1"/>
  <c r="O372" i="4" s="1"/>
  <c r="I373" i="4"/>
  <c r="K373" i="4" s="1"/>
  <c r="M373" i="4" s="1"/>
  <c r="O373" i="4" s="1"/>
  <c r="G517" i="4"/>
  <c r="I518" i="4"/>
  <c r="K518" i="4" s="1"/>
  <c r="M518" i="4" s="1"/>
  <c r="O518" i="4" s="1"/>
  <c r="G49" i="4"/>
  <c r="I49" i="4" s="1"/>
  <c r="K49" i="4" s="1"/>
  <c r="M49" i="4" s="1"/>
  <c r="O49" i="4" s="1"/>
  <c r="I50" i="4"/>
  <c r="K50" i="4" s="1"/>
  <c r="M50" i="4" s="1"/>
  <c r="O50" i="4" s="1"/>
  <c r="G183" i="4"/>
  <c r="I183" i="4" s="1"/>
  <c r="K183" i="4" s="1"/>
  <c r="M183" i="4" s="1"/>
  <c r="O183" i="4" s="1"/>
  <c r="I184" i="4"/>
  <c r="K184" i="4" s="1"/>
  <c r="M184" i="4" s="1"/>
  <c r="O184" i="4" s="1"/>
  <c r="G260" i="4"/>
  <c r="I260" i="4" s="1"/>
  <c r="K260" i="4" s="1"/>
  <c r="M260" i="4" s="1"/>
  <c r="O260" i="4" s="1"/>
  <c r="I261" i="4"/>
  <c r="K261" i="4" s="1"/>
  <c r="M261" i="4" s="1"/>
  <c r="O261" i="4" s="1"/>
  <c r="G296" i="4"/>
  <c r="I296" i="4" s="1"/>
  <c r="K296" i="4" s="1"/>
  <c r="M296" i="4" s="1"/>
  <c r="O296" i="4" s="1"/>
  <c r="I297" i="4"/>
  <c r="K297" i="4" s="1"/>
  <c r="M297" i="4" s="1"/>
  <c r="O297" i="4" s="1"/>
  <c r="G308" i="4"/>
  <c r="I308" i="4" s="1"/>
  <c r="K308" i="4" s="1"/>
  <c r="M308" i="4" s="1"/>
  <c r="O308" i="4" s="1"/>
  <c r="I309" i="4"/>
  <c r="K309" i="4" s="1"/>
  <c r="M309" i="4" s="1"/>
  <c r="O309" i="4" s="1"/>
  <c r="G333" i="4"/>
  <c r="I333" i="4" s="1"/>
  <c r="K333" i="4" s="1"/>
  <c r="M333" i="4" s="1"/>
  <c r="O333" i="4" s="1"/>
  <c r="I334" i="4"/>
  <c r="K334" i="4" s="1"/>
  <c r="M334" i="4" s="1"/>
  <c r="O334" i="4" s="1"/>
  <c r="G139" i="4"/>
  <c r="I139" i="4" s="1"/>
  <c r="K139" i="4" s="1"/>
  <c r="M139" i="4" s="1"/>
  <c r="O139" i="4" s="1"/>
  <c r="I140" i="4"/>
  <c r="K140" i="4" s="1"/>
  <c r="M140" i="4" s="1"/>
  <c r="O140" i="4" s="1"/>
  <c r="G186" i="4"/>
  <c r="I186" i="4" s="1"/>
  <c r="K186" i="4" s="1"/>
  <c r="M186" i="4" s="1"/>
  <c r="O186" i="4" s="1"/>
  <c r="I187" i="4"/>
  <c r="K187" i="4" s="1"/>
  <c r="M187" i="4" s="1"/>
  <c r="O187" i="4" s="1"/>
  <c r="G263" i="4"/>
  <c r="I263" i="4" s="1"/>
  <c r="K263" i="4" s="1"/>
  <c r="M263" i="4" s="1"/>
  <c r="O263" i="4" s="1"/>
  <c r="I264" i="4"/>
  <c r="K264" i="4" s="1"/>
  <c r="M264" i="4" s="1"/>
  <c r="O264" i="4" s="1"/>
  <c r="G299" i="4"/>
  <c r="I299" i="4" s="1"/>
  <c r="K299" i="4" s="1"/>
  <c r="M299" i="4" s="1"/>
  <c r="O299" i="4" s="1"/>
  <c r="I300" i="4"/>
  <c r="K300" i="4" s="1"/>
  <c r="M300" i="4" s="1"/>
  <c r="O300" i="4" s="1"/>
  <c r="G311" i="4"/>
  <c r="I311" i="4" s="1"/>
  <c r="K311" i="4" s="1"/>
  <c r="M311" i="4" s="1"/>
  <c r="O311" i="4" s="1"/>
  <c r="I312" i="4"/>
  <c r="K312" i="4" s="1"/>
  <c r="M312" i="4" s="1"/>
  <c r="O312" i="4" s="1"/>
  <c r="G336" i="4"/>
  <c r="I336" i="4" s="1"/>
  <c r="K336" i="4" s="1"/>
  <c r="M336" i="4" s="1"/>
  <c r="O336" i="4" s="1"/>
  <c r="I337" i="4"/>
  <c r="K337" i="4" s="1"/>
  <c r="M337" i="4" s="1"/>
  <c r="O337" i="4" s="1"/>
  <c r="G453" i="4"/>
  <c r="I453" i="4" s="1"/>
  <c r="K453" i="4" s="1"/>
  <c r="M453" i="4" s="1"/>
  <c r="O453" i="4" s="1"/>
  <c r="I454" i="4"/>
  <c r="K454" i="4" s="1"/>
  <c r="M454" i="4" s="1"/>
  <c r="O454" i="4" s="1"/>
  <c r="I326" i="2"/>
  <c r="K326" i="2" s="1"/>
  <c r="M326" i="2" s="1"/>
  <c r="O326" i="2" s="1"/>
  <c r="Q326" i="2" s="1"/>
  <c r="K327" i="2"/>
  <c r="M327" i="2" s="1"/>
  <c r="O327" i="2" s="1"/>
  <c r="Q327" i="2" s="1"/>
  <c r="I392" i="2"/>
  <c r="K392" i="2" s="1"/>
  <c r="M392" i="2" s="1"/>
  <c r="O392" i="2" s="1"/>
  <c r="Q392" i="2" s="1"/>
  <c r="K393" i="2"/>
  <c r="M393" i="2" s="1"/>
  <c r="O393" i="2" s="1"/>
  <c r="Q393" i="2" s="1"/>
  <c r="I472" i="2"/>
  <c r="K473" i="2"/>
  <c r="M473" i="2" s="1"/>
  <c r="O473" i="2" s="1"/>
  <c r="Q473" i="2" s="1"/>
  <c r="I649" i="2"/>
  <c r="K649" i="2" s="1"/>
  <c r="M649" i="2" s="1"/>
  <c r="O649" i="2" s="1"/>
  <c r="Q649" i="2" s="1"/>
  <c r="K650" i="2"/>
  <c r="M650" i="2" s="1"/>
  <c r="O650" i="2" s="1"/>
  <c r="Q650" i="2" s="1"/>
  <c r="I17" i="2"/>
  <c r="K18" i="2"/>
  <c r="M18" i="2" s="1"/>
  <c r="O18" i="2" s="1"/>
  <c r="Q18" i="2" s="1"/>
  <c r="I329" i="2"/>
  <c r="K329" i="2" s="1"/>
  <c r="M329" i="2" s="1"/>
  <c r="O329" i="2" s="1"/>
  <c r="Q329" i="2" s="1"/>
  <c r="K330" i="2"/>
  <c r="M330" i="2" s="1"/>
  <c r="O330" i="2" s="1"/>
  <c r="Q330" i="2" s="1"/>
  <c r="I406" i="2"/>
  <c r="K406" i="2" s="1"/>
  <c r="M406" i="2" s="1"/>
  <c r="O406" i="2" s="1"/>
  <c r="Q406" i="2" s="1"/>
  <c r="K407" i="2"/>
  <c r="M407" i="2" s="1"/>
  <c r="O407" i="2" s="1"/>
  <c r="Q407" i="2" s="1"/>
  <c r="I521" i="2"/>
  <c r="K521" i="2" s="1"/>
  <c r="M521" i="2" s="1"/>
  <c r="O521" i="2" s="1"/>
  <c r="Q521" i="2" s="1"/>
  <c r="K522" i="2"/>
  <c r="M522" i="2" s="1"/>
  <c r="O522" i="2" s="1"/>
  <c r="Q522" i="2" s="1"/>
  <c r="I42" i="2"/>
  <c r="K42" i="2" s="1"/>
  <c r="M42" i="2" s="1"/>
  <c r="O42" i="2" s="1"/>
  <c r="Q42" i="2" s="1"/>
  <c r="K43" i="2"/>
  <c r="M43" i="2" s="1"/>
  <c r="O43" i="2" s="1"/>
  <c r="Q43" i="2" s="1"/>
  <c r="I352" i="2"/>
  <c r="K352" i="2" s="1"/>
  <c r="M352" i="2" s="1"/>
  <c r="O352" i="2" s="1"/>
  <c r="Q352" i="2" s="1"/>
  <c r="K353" i="2"/>
  <c r="M353" i="2" s="1"/>
  <c r="O353" i="2" s="1"/>
  <c r="Q353" i="2" s="1"/>
  <c r="I451" i="2"/>
  <c r="K451" i="2" s="1"/>
  <c r="M451" i="2" s="1"/>
  <c r="O451" i="2" s="1"/>
  <c r="Q451" i="2" s="1"/>
  <c r="K452" i="2"/>
  <c r="M452" i="2" s="1"/>
  <c r="O452" i="2" s="1"/>
  <c r="Q452" i="2" s="1"/>
  <c r="I633" i="2"/>
  <c r="K633" i="2" s="1"/>
  <c r="M633" i="2" s="1"/>
  <c r="O633" i="2" s="1"/>
  <c r="Q633" i="2" s="1"/>
  <c r="K634" i="2"/>
  <c r="M634" i="2" s="1"/>
  <c r="O634" i="2" s="1"/>
  <c r="Q634" i="2" s="1"/>
  <c r="I877" i="2"/>
  <c r="K878" i="2"/>
  <c r="M878" i="2" s="1"/>
  <c r="O878" i="2" s="1"/>
  <c r="Q878" i="2" s="1"/>
  <c r="I226" i="2"/>
  <c r="K226" i="2" s="1"/>
  <c r="M226" i="2" s="1"/>
  <c r="O226" i="2" s="1"/>
  <c r="Q226" i="2" s="1"/>
  <c r="K227" i="2"/>
  <c r="M227" i="2" s="1"/>
  <c r="O227" i="2" s="1"/>
  <c r="Q227" i="2" s="1"/>
  <c r="I355" i="2"/>
  <c r="K355" i="2" s="1"/>
  <c r="M355" i="2" s="1"/>
  <c r="O355" i="2" s="1"/>
  <c r="Q355" i="2" s="1"/>
  <c r="K356" i="2"/>
  <c r="M356" i="2" s="1"/>
  <c r="O356" i="2" s="1"/>
  <c r="Q356" i="2" s="1"/>
  <c r="I448" i="2"/>
  <c r="K448" i="2" s="1"/>
  <c r="M448" i="2" s="1"/>
  <c r="O448" i="2" s="1"/>
  <c r="Q448" i="2" s="1"/>
  <c r="K449" i="2"/>
  <c r="M449" i="2" s="1"/>
  <c r="O449" i="2" s="1"/>
  <c r="Q449" i="2" s="1"/>
  <c r="I636" i="2"/>
  <c r="K636" i="2" s="1"/>
  <c r="M636" i="2" s="1"/>
  <c r="O636" i="2" s="1"/>
  <c r="Q636" i="2" s="1"/>
  <c r="K637" i="2"/>
  <c r="M637" i="2" s="1"/>
  <c r="O637" i="2" s="1"/>
  <c r="Q637" i="2" s="1"/>
  <c r="I777" i="2"/>
  <c r="K777" i="2" s="1"/>
  <c r="M777" i="2" s="1"/>
  <c r="O777" i="2" s="1"/>
  <c r="Q777" i="2" s="1"/>
  <c r="K778" i="2"/>
  <c r="M778" i="2" s="1"/>
  <c r="O778" i="2" s="1"/>
  <c r="Q778" i="2" s="1"/>
  <c r="I808" i="2"/>
  <c r="G439" i="4"/>
  <c r="I439" i="4" s="1"/>
  <c r="K439" i="4" s="1"/>
  <c r="M439" i="4" s="1"/>
  <c r="O439" i="4" s="1"/>
  <c r="G396" i="4"/>
  <c r="I654" i="2"/>
  <c r="K654" i="2" s="1"/>
  <c r="M654" i="2" s="1"/>
  <c r="O654" i="2" s="1"/>
  <c r="Q654" i="2" s="1"/>
  <c r="G599" i="4"/>
  <c r="G589" i="4"/>
  <c r="G585" i="4"/>
  <c r="G571" i="4"/>
  <c r="G567" i="4"/>
  <c r="I567" i="4" s="1"/>
  <c r="K567" i="4" s="1"/>
  <c r="M567" i="4" s="1"/>
  <c r="O567" i="4" s="1"/>
  <c r="G565" i="4"/>
  <c r="I565" i="4" s="1"/>
  <c r="K565" i="4" s="1"/>
  <c r="M565" i="4" s="1"/>
  <c r="O565" i="4" s="1"/>
  <c r="G561" i="4"/>
  <c r="G555" i="4"/>
  <c r="I555" i="4" s="1"/>
  <c r="K555" i="4" s="1"/>
  <c r="M555" i="4" s="1"/>
  <c r="O555" i="4" s="1"/>
  <c r="G553" i="4"/>
  <c r="I553" i="4" s="1"/>
  <c r="K553" i="4" s="1"/>
  <c r="M553" i="4" s="1"/>
  <c r="O553" i="4" s="1"/>
  <c r="G549" i="4"/>
  <c r="G543" i="4"/>
  <c r="G533" i="4"/>
  <c r="G530" i="4"/>
  <c r="G527" i="4"/>
  <c r="G522" i="4"/>
  <c r="G514" i="4"/>
  <c r="G511" i="4"/>
  <c r="G508" i="4"/>
  <c r="G505" i="4"/>
  <c r="G502" i="4"/>
  <c r="I502" i="4" s="1"/>
  <c r="K502" i="4" s="1"/>
  <c r="M502" i="4" s="1"/>
  <c r="O502" i="4" s="1"/>
  <c r="G500" i="4"/>
  <c r="I500" i="4" s="1"/>
  <c r="K500" i="4" s="1"/>
  <c r="M500" i="4" s="1"/>
  <c r="O500" i="4" s="1"/>
  <c r="G489" i="4"/>
  <c r="G486" i="4"/>
  <c r="G483" i="4"/>
  <c r="I483" i="4" s="1"/>
  <c r="K483" i="4" s="1"/>
  <c r="M483" i="4" s="1"/>
  <c r="O483" i="4" s="1"/>
  <c r="G481" i="4"/>
  <c r="I481" i="4" s="1"/>
  <c r="K481" i="4" s="1"/>
  <c r="M481" i="4" s="1"/>
  <c r="O481" i="4" s="1"/>
  <c r="G479" i="4"/>
  <c r="I479" i="4" s="1"/>
  <c r="K479" i="4" s="1"/>
  <c r="M479" i="4" s="1"/>
  <c r="O479" i="4" s="1"/>
  <c r="G476" i="4"/>
  <c r="I476" i="4" s="1"/>
  <c r="K476" i="4" s="1"/>
  <c r="M476" i="4" s="1"/>
  <c r="O476" i="4" s="1"/>
  <c r="G474" i="4"/>
  <c r="I474" i="4" s="1"/>
  <c r="K474" i="4" s="1"/>
  <c r="M474" i="4" s="1"/>
  <c r="O474" i="4" s="1"/>
  <c r="G470" i="4"/>
  <c r="G467" i="4"/>
  <c r="G464" i="4"/>
  <c r="G459" i="4"/>
  <c r="I459" i="4" s="1"/>
  <c r="K459" i="4" s="1"/>
  <c r="M459" i="4" s="1"/>
  <c r="O459" i="4" s="1"/>
  <c r="G457" i="4"/>
  <c r="I457" i="4" s="1"/>
  <c r="K457" i="4" s="1"/>
  <c r="M457" i="4" s="1"/>
  <c r="O457" i="4" s="1"/>
  <c r="G451" i="4"/>
  <c r="G448" i="4"/>
  <c r="G434" i="4"/>
  <c r="G428" i="4"/>
  <c r="G425" i="4"/>
  <c r="G419" i="4"/>
  <c r="G416" i="4"/>
  <c r="I416" i="4" s="1"/>
  <c r="K416" i="4" s="1"/>
  <c r="M416" i="4" s="1"/>
  <c r="O416" i="4" s="1"/>
  <c r="G414" i="4"/>
  <c r="I414" i="4" s="1"/>
  <c r="K414" i="4" s="1"/>
  <c r="M414" i="4" s="1"/>
  <c r="O414" i="4" s="1"/>
  <c r="G412" i="4"/>
  <c r="I412" i="4" s="1"/>
  <c r="K412" i="4" s="1"/>
  <c r="M412" i="4" s="1"/>
  <c r="O412" i="4" s="1"/>
  <c r="G364" i="4"/>
  <c r="G358" i="4"/>
  <c r="I358" i="4" s="1"/>
  <c r="K358" i="4" s="1"/>
  <c r="M358" i="4" s="1"/>
  <c r="O358" i="4" s="1"/>
  <c r="G355" i="4"/>
  <c r="I355" i="4" s="1"/>
  <c r="K355" i="4" s="1"/>
  <c r="M355" i="4" s="1"/>
  <c r="O355" i="4" s="1"/>
  <c r="G353" i="4"/>
  <c r="I353" i="4" s="1"/>
  <c r="K353" i="4" s="1"/>
  <c r="M353" i="4" s="1"/>
  <c r="O353" i="4" s="1"/>
  <c r="G350" i="4"/>
  <c r="G347" i="4"/>
  <c r="I347" i="4" s="1"/>
  <c r="K347" i="4" s="1"/>
  <c r="M347" i="4" s="1"/>
  <c r="O347" i="4" s="1"/>
  <c r="G345" i="4"/>
  <c r="I345" i="4" s="1"/>
  <c r="K345" i="4" s="1"/>
  <c r="M345" i="4" s="1"/>
  <c r="O345" i="4" s="1"/>
  <c r="G342" i="4"/>
  <c r="G291" i="4"/>
  <c r="G288" i="4"/>
  <c r="G285" i="4"/>
  <c r="G282" i="4"/>
  <c r="I282" i="4" s="1"/>
  <c r="K282" i="4" s="1"/>
  <c r="M282" i="4" s="1"/>
  <c r="G280" i="4"/>
  <c r="I280" i="4" s="1"/>
  <c r="K280" i="4" s="1"/>
  <c r="M280" i="4" s="1"/>
  <c r="G278" i="4"/>
  <c r="I278" i="4" s="1"/>
  <c r="K278" i="4" s="1"/>
  <c r="M278" i="4" s="1"/>
  <c r="O278" i="4" s="1"/>
  <c r="G251" i="4"/>
  <c r="G248" i="4"/>
  <c r="G245" i="4"/>
  <c r="G242" i="4"/>
  <c r="G239" i="4"/>
  <c r="G235" i="4"/>
  <c r="I235" i="4" s="1"/>
  <c r="K235" i="4" s="1"/>
  <c r="M235" i="4" s="1"/>
  <c r="O235" i="4" s="1"/>
  <c r="G230" i="4"/>
  <c r="G227" i="4"/>
  <c r="G224" i="4"/>
  <c r="G221" i="4"/>
  <c r="I221" i="4" s="1"/>
  <c r="K221" i="4" s="1"/>
  <c r="M221" i="4" s="1"/>
  <c r="O221" i="4" s="1"/>
  <c r="G219" i="4"/>
  <c r="I219" i="4" s="1"/>
  <c r="K219" i="4" s="1"/>
  <c r="M219" i="4" s="1"/>
  <c r="O219" i="4" s="1"/>
  <c r="G216" i="4"/>
  <c r="G213" i="4"/>
  <c r="G210" i="4"/>
  <c r="G207" i="4"/>
  <c r="I207" i="4" s="1"/>
  <c r="K207" i="4" s="1"/>
  <c r="M207" i="4" s="1"/>
  <c r="O207" i="4" s="1"/>
  <c r="G205" i="4"/>
  <c r="I205" i="4" s="1"/>
  <c r="K205" i="4" s="1"/>
  <c r="M205" i="4" s="1"/>
  <c r="O205" i="4" s="1"/>
  <c r="G203" i="4"/>
  <c r="I203" i="4" s="1"/>
  <c r="K203" i="4" s="1"/>
  <c r="M203" i="4" s="1"/>
  <c r="O203" i="4" s="1"/>
  <c r="G200" i="4"/>
  <c r="I200" i="4" s="1"/>
  <c r="K200" i="4" s="1"/>
  <c r="M200" i="4" s="1"/>
  <c r="O200" i="4" s="1"/>
  <c r="G198" i="4"/>
  <c r="I198" i="4" s="1"/>
  <c r="K198" i="4" s="1"/>
  <c r="M198" i="4" s="1"/>
  <c r="O198" i="4" s="1"/>
  <c r="G196" i="4"/>
  <c r="I196" i="4" s="1"/>
  <c r="K196" i="4" s="1"/>
  <c r="M196" i="4" s="1"/>
  <c r="O196" i="4" s="1"/>
  <c r="G171" i="4"/>
  <c r="G165" i="4"/>
  <c r="G162" i="4"/>
  <c r="I162" i="4" s="1"/>
  <c r="K162" i="4" s="1"/>
  <c r="M162" i="4" s="1"/>
  <c r="O162" i="4" s="1"/>
  <c r="G160" i="4"/>
  <c r="I160" i="4" s="1"/>
  <c r="K160" i="4" s="1"/>
  <c r="M160" i="4" s="1"/>
  <c r="O160" i="4" s="1"/>
  <c r="G158" i="4"/>
  <c r="I158" i="4" s="1"/>
  <c r="K158" i="4" s="1"/>
  <c r="M158" i="4" s="1"/>
  <c r="O158" i="4" s="1"/>
  <c r="G134" i="4"/>
  <c r="G131" i="4"/>
  <c r="G128" i="4"/>
  <c r="G117" i="4"/>
  <c r="G111" i="4"/>
  <c r="G108" i="4"/>
  <c r="G102" i="4"/>
  <c r="G99" i="4"/>
  <c r="G94" i="4"/>
  <c r="G91" i="4"/>
  <c r="G85" i="4"/>
  <c r="G82" i="4"/>
  <c r="G79" i="4"/>
  <c r="G70" i="4"/>
  <c r="I70" i="4" s="1"/>
  <c r="K70" i="4" s="1"/>
  <c r="M70" i="4" s="1"/>
  <c r="O70" i="4" s="1"/>
  <c r="G68" i="4"/>
  <c r="I68" i="4" s="1"/>
  <c r="K68" i="4" s="1"/>
  <c r="M68" i="4" s="1"/>
  <c r="O68" i="4" s="1"/>
  <c r="G66" i="4"/>
  <c r="I66" i="4" s="1"/>
  <c r="K66" i="4" s="1"/>
  <c r="M66" i="4" s="1"/>
  <c r="O66" i="4" s="1"/>
  <c r="G63" i="4"/>
  <c r="I63" i="4" s="1"/>
  <c r="K63" i="4" s="1"/>
  <c r="M63" i="4" s="1"/>
  <c r="O63" i="4" s="1"/>
  <c r="G61" i="4"/>
  <c r="I61" i="4" s="1"/>
  <c r="K61" i="4" s="1"/>
  <c r="M61" i="4" s="1"/>
  <c r="O61" i="4" s="1"/>
  <c r="G59" i="4"/>
  <c r="I59" i="4" s="1"/>
  <c r="K59" i="4" s="1"/>
  <c r="M59" i="4" s="1"/>
  <c r="O59" i="4" s="1"/>
  <c r="G40" i="4"/>
  <c r="G37" i="4"/>
  <c r="G34" i="4"/>
  <c r="G31" i="4"/>
  <c r="G26" i="4"/>
  <c r="I26" i="4" s="1"/>
  <c r="K26" i="4" s="1"/>
  <c r="M26" i="4" s="1"/>
  <c r="O26" i="4" s="1"/>
  <c r="G24" i="4"/>
  <c r="I24" i="4" s="1"/>
  <c r="K24" i="4" s="1"/>
  <c r="M24" i="4" s="1"/>
  <c r="O24" i="4" s="1"/>
  <c r="G21" i="4"/>
  <c r="G15" i="4"/>
  <c r="G367" i="4"/>
  <c r="G233" i="4"/>
  <c r="I672" i="2"/>
  <c r="I510" i="2"/>
  <c r="I415" i="2"/>
  <c r="I195" i="2"/>
  <c r="I144" i="2"/>
  <c r="I141" i="2"/>
  <c r="I27" i="2"/>
  <c r="I799" i="2"/>
  <c r="K799" i="2" s="1"/>
  <c r="M799" i="2" s="1"/>
  <c r="O799" i="2" s="1"/>
  <c r="Q799" i="2" s="1"/>
  <c r="I796" i="2"/>
  <c r="K796" i="2" s="1"/>
  <c r="M796" i="2" s="1"/>
  <c r="O796" i="2" s="1"/>
  <c r="Q796" i="2" s="1"/>
  <c r="I794" i="2"/>
  <c r="K794" i="2" s="1"/>
  <c r="M794" i="2" s="1"/>
  <c r="O794" i="2" s="1"/>
  <c r="Q794" i="2" s="1"/>
  <c r="I767" i="2"/>
  <c r="I764" i="2"/>
  <c r="I755" i="2"/>
  <c r="I730" i="2"/>
  <c r="K730" i="2" s="1"/>
  <c r="M730" i="2" s="1"/>
  <c r="O730" i="2" s="1"/>
  <c r="Q730" i="2" s="1"/>
  <c r="I728" i="2"/>
  <c r="K728" i="2" s="1"/>
  <c r="M728" i="2" s="1"/>
  <c r="O728" i="2" s="1"/>
  <c r="Q728" i="2" s="1"/>
  <c r="I726" i="2"/>
  <c r="K726" i="2" s="1"/>
  <c r="M726" i="2" s="1"/>
  <c r="O726" i="2" s="1"/>
  <c r="Q726" i="2" s="1"/>
  <c r="I723" i="2"/>
  <c r="K723" i="2" s="1"/>
  <c r="M723" i="2" s="1"/>
  <c r="O723" i="2" s="1"/>
  <c r="Q723" i="2" s="1"/>
  <c r="I721" i="2"/>
  <c r="K721" i="2" s="1"/>
  <c r="M721" i="2" s="1"/>
  <c r="O721" i="2" s="1"/>
  <c r="Q721" i="2" s="1"/>
  <c r="I682" i="2"/>
  <c r="I695" i="2"/>
  <c r="I692" i="2"/>
  <c r="I677" i="2"/>
  <c r="I664" i="2"/>
  <c r="K664" i="2" s="1"/>
  <c r="M664" i="2" s="1"/>
  <c r="O664" i="2" s="1"/>
  <c r="Q664" i="2" s="1"/>
  <c r="I662" i="2"/>
  <c r="K662" i="2" s="1"/>
  <c r="M662" i="2" s="1"/>
  <c r="O662" i="2" s="1"/>
  <c r="Q662" i="2" s="1"/>
  <c r="I660" i="2"/>
  <c r="K660" i="2" s="1"/>
  <c r="M660" i="2" s="1"/>
  <c r="O660" i="2" s="1"/>
  <c r="Q660" i="2" s="1"/>
  <c r="I604" i="2"/>
  <c r="I601" i="2"/>
  <c r="K601" i="2" s="1"/>
  <c r="M601" i="2" s="1"/>
  <c r="O601" i="2" s="1"/>
  <c r="Q601" i="2" s="1"/>
  <c r="I599" i="2"/>
  <c r="K599" i="2" s="1"/>
  <c r="M599" i="2" s="1"/>
  <c r="O599" i="2" s="1"/>
  <c r="Q599" i="2" s="1"/>
  <c r="I595" i="2"/>
  <c r="I576" i="2"/>
  <c r="I571" i="2"/>
  <c r="K571" i="2" s="1"/>
  <c r="M571" i="2" s="1"/>
  <c r="O571" i="2" s="1"/>
  <c r="Q571" i="2" s="1"/>
  <c r="I569" i="2"/>
  <c r="K569" i="2" s="1"/>
  <c r="M569" i="2" s="1"/>
  <c r="O569" i="2" s="1"/>
  <c r="Q569" i="2" s="1"/>
  <c r="I561" i="2"/>
  <c r="I558" i="2"/>
  <c r="I546" i="2"/>
  <c r="I537" i="2"/>
  <c r="I542" i="2"/>
  <c r="I504" i="2"/>
  <c r="I500" i="2"/>
  <c r="I492" i="2"/>
  <c r="I487" i="2"/>
  <c r="I480" i="2"/>
  <c r="K480" i="2" s="1"/>
  <c r="M480" i="2" s="1"/>
  <c r="O480" i="2" s="1"/>
  <c r="Q480" i="2" s="1"/>
  <c r="I478" i="2"/>
  <c r="K478" i="2" s="1"/>
  <c r="M478" i="2" s="1"/>
  <c r="O478" i="2" s="1"/>
  <c r="Q478" i="2" s="1"/>
  <c r="I443" i="2"/>
  <c r="I430" i="2"/>
  <c r="K430" i="2" s="1"/>
  <c r="M430" i="2" s="1"/>
  <c r="O430" i="2" s="1"/>
  <c r="Q430" i="2" s="1"/>
  <c r="I428" i="2"/>
  <c r="K428" i="2" s="1"/>
  <c r="M428" i="2" s="1"/>
  <c r="O428" i="2" s="1"/>
  <c r="Q428" i="2" s="1"/>
  <c r="I426" i="2"/>
  <c r="K426" i="2" s="1"/>
  <c r="M426" i="2" s="1"/>
  <c r="O426" i="2" s="1"/>
  <c r="Q426" i="2" s="1"/>
  <c r="I423" i="2"/>
  <c r="K423" i="2" s="1"/>
  <c r="M423" i="2" s="1"/>
  <c r="O423" i="2" s="1"/>
  <c r="Q423" i="2" s="1"/>
  <c r="I421" i="2"/>
  <c r="K421" i="2" s="1"/>
  <c r="M421" i="2" s="1"/>
  <c r="O421" i="2" s="1"/>
  <c r="Q421" i="2" s="1"/>
  <c r="I419" i="2"/>
  <c r="K419" i="2" s="1"/>
  <c r="M419" i="2" s="1"/>
  <c r="O419" i="2" s="1"/>
  <c r="Q419" i="2" s="1"/>
  <c r="I396" i="2"/>
  <c r="I370" i="2"/>
  <c r="K370" i="2" s="1"/>
  <c r="M370" i="2" s="1"/>
  <c r="O370" i="2" s="1"/>
  <c r="Q370" i="2" s="1"/>
  <c r="I368" i="2"/>
  <c r="K368" i="2" s="1"/>
  <c r="M368" i="2" s="1"/>
  <c r="O368" i="2" s="1"/>
  <c r="Q368" i="2" s="1"/>
  <c r="I365" i="2"/>
  <c r="I362" i="2"/>
  <c r="I359" i="2"/>
  <c r="I339" i="2"/>
  <c r="I333" i="2"/>
  <c r="I321" i="2"/>
  <c r="I312" i="2"/>
  <c r="K312" i="2" s="1"/>
  <c r="M312" i="2" s="1"/>
  <c r="O312" i="2" s="1"/>
  <c r="I314" i="2"/>
  <c r="K314" i="2" s="1"/>
  <c r="M314" i="2" s="1"/>
  <c r="O314" i="2" s="1"/>
  <c r="I310" i="2"/>
  <c r="K310" i="2" s="1"/>
  <c r="M310" i="2" s="1"/>
  <c r="O310" i="2" s="1"/>
  <c r="Q310" i="2" s="1"/>
  <c r="I275" i="2"/>
  <c r="I272" i="2"/>
  <c r="I269" i="2"/>
  <c r="I266" i="2"/>
  <c r="I262" i="2"/>
  <c r="I218" i="2"/>
  <c r="I215" i="2"/>
  <c r="I204" i="2"/>
  <c r="I201" i="2"/>
  <c r="I170" i="2"/>
  <c r="I138" i="2"/>
  <c r="K138" i="2" s="1"/>
  <c r="M138" i="2" s="1"/>
  <c r="O138" i="2" s="1"/>
  <c r="Q138" i="2" s="1"/>
  <c r="I136" i="2"/>
  <c r="K136" i="2" s="1"/>
  <c r="M136" i="2" s="1"/>
  <c r="O136" i="2" s="1"/>
  <c r="Q136" i="2" s="1"/>
  <c r="I134" i="2"/>
  <c r="K134" i="2" s="1"/>
  <c r="M134" i="2" s="1"/>
  <c r="O134" i="2" s="1"/>
  <c r="Q134" i="2" s="1"/>
  <c r="I115" i="2"/>
  <c r="K115" i="2" s="1"/>
  <c r="M115" i="2" s="1"/>
  <c r="O115" i="2" s="1"/>
  <c r="Q115" i="2" s="1"/>
  <c r="I102" i="2"/>
  <c r="I90" i="2"/>
  <c r="K90" i="2" s="1"/>
  <c r="M90" i="2" s="1"/>
  <c r="O90" i="2" s="1"/>
  <c r="Q90" i="2" s="1"/>
  <c r="I88" i="2"/>
  <c r="K88" i="2" s="1"/>
  <c r="M88" i="2" s="1"/>
  <c r="O88" i="2" s="1"/>
  <c r="Q88" i="2" s="1"/>
  <c r="I86" i="2"/>
  <c r="K86" i="2" s="1"/>
  <c r="M86" i="2" s="1"/>
  <c r="O86" i="2" s="1"/>
  <c r="Q86" i="2" s="1"/>
  <c r="I82" i="2"/>
  <c r="K82" i="2" s="1"/>
  <c r="M82" i="2" s="1"/>
  <c r="O82" i="2" s="1"/>
  <c r="Q82" i="2" s="1"/>
  <c r="I80" i="2"/>
  <c r="K80" i="2" s="1"/>
  <c r="M80" i="2" s="1"/>
  <c r="O80" i="2" s="1"/>
  <c r="Q80" i="2" s="1"/>
  <c r="I78" i="2"/>
  <c r="K78" i="2" s="1"/>
  <c r="M78" i="2" s="1"/>
  <c r="O78" i="2" s="1"/>
  <c r="Q78" i="2" s="1"/>
  <c r="I66" i="2"/>
  <c r="I63" i="2"/>
  <c r="I57" i="2"/>
  <c r="I54" i="2"/>
  <c r="I23" i="2"/>
  <c r="I874" i="2"/>
  <c r="K874" i="2" s="1"/>
  <c r="M874" i="2" s="1"/>
  <c r="O874" i="2" s="1"/>
  <c r="Q874" i="2" s="1"/>
  <c r="I872" i="2"/>
  <c r="K872" i="2" s="1"/>
  <c r="M872" i="2" s="1"/>
  <c r="O872" i="2" s="1"/>
  <c r="Q872" i="2" s="1"/>
  <c r="I853" i="2"/>
  <c r="I857" i="2"/>
  <c r="K857" i="2" s="1"/>
  <c r="M857" i="2" s="1"/>
  <c r="O857" i="2" s="1"/>
  <c r="Q857" i="2" s="1"/>
  <c r="I859" i="2"/>
  <c r="K859" i="2" s="1"/>
  <c r="M859" i="2" s="1"/>
  <c r="O859" i="2" s="1"/>
  <c r="Q859" i="2" s="1"/>
  <c r="I865" i="2"/>
  <c r="K865" i="2" s="1"/>
  <c r="M865" i="2" s="1"/>
  <c r="O865" i="2" s="1"/>
  <c r="Q865" i="2" s="1"/>
  <c r="I645" i="2"/>
  <c r="I747" i="2"/>
  <c r="I712" i="2"/>
  <c r="I624" i="2"/>
  <c r="I621" i="2"/>
  <c r="I607" i="2"/>
  <c r="I588" i="2"/>
  <c r="I742" i="2"/>
  <c r="I733" i="2"/>
  <c r="I525" i="2"/>
  <c r="I530" i="2"/>
  <c r="I516" i="2"/>
  <c r="I704" i="2"/>
  <c r="K704" i="2" s="1"/>
  <c r="M704" i="2" s="1"/>
  <c r="O704" i="2" s="1"/>
  <c r="Q704" i="2" s="1"/>
  <c r="I667" i="2"/>
  <c r="I781" i="2"/>
  <c r="I773" i="2"/>
  <c r="I305" i="2"/>
  <c r="K305" i="2" s="1"/>
  <c r="I293" i="2"/>
  <c r="I290" i="2"/>
  <c r="I224" i="2"/>
  <c r="I287" i="2"/>
  <c r="I284" i="2"/>
  <c r="I281" i="2"/>
  <c r="I461" i="2"/>
  <c r="I455" i="2"/>
  <c r="I345" i="2"/>
  <c r="I466" i="2"/>
  <c r="I410" i="2"/>
  <c r="I402" i="2"/>
  <c r="I373" i="2"/>
  <c r="I342" i="2"/>
  <c r="I617" i="2"/>
  <c r="I399" i="2"/>
  <c r="I119" i="2"/>
  <c r="I33" i="2"/>
  <c r="I433" i="2"/>
  <c r="I436" i="2"/>
  <c r="I396" i="4" l="1"/>
  <c r="K396" i="4" s="1"/>
  <c r="M396" i="4" s="1"/>
  <c r="O396" i="4" s="1"/>
  <c r="G366" i="4"/>
  <c r="I366" i="4" s="1"/>
  <c r="K366" i="4" s="1"/>
  <c r="M366" i="4" s="1"/>
  <c r="O366" i="4" s="1"/>
  <c r="I367" i="4"/>
  <c r="K367" i="4" s="1"/>
  <c r="M367" i="4" s="1"/>
  <c r="O367" i="4" s="1"/>
  <c r="G39" i="4"/>
  <c r="I39" i="4" s="1"/>
  <c r="K39" i="4" s="1"/>
  <c r="M39" i="4" s="1"/>
  <c r="O39" i="4" s="1"/>
  <c r="I40" i="4"/>
  <c r="K40" i="4" s="1"/>
  <c r="M40" i="4" s="1"/>
  <c r="O40" i="4" s="1"/>
  <c r="G81" i="4"/>
  <c r="I81" i="4" s="1"/>
  <c r="K81" i="4" s="1"/>
  <c r="M81" i="4" s="1"/>
  <c r="O81" i="4" s="1"/>
  <c r="I82" i="4"/>
  <c r="K82" i="4" s="1"/>
  <c r="M82" i="4" s="1"/>
  <c r="O82" i="4" s="1"/>
  <c r="G96" i="4"/>
  <c r="I96" i="4" s="1"/>
  <c r="K96" i="4" s="1"/>
  <c r="M96" i="4" s="1"/>
  <c r="O96" i="4" s="1"/>
  <c r="I99" i="4"/>
  <c r="K99" i="4" s="1"/>
  <c r="M99" i="4" s="1"/>
  <c r="O99" i="4" s="1"/>
  <c r="G116" i="4"/>
  <c r="I116" i="4" s="1"/>
  <c r="K116" i="4" s="1"/>
  <c r="M116" i="4" s="1"/>
  <c r="O116" i="4" s="1"/>
  <c r="I117" i="4"/>
  <c r="K117" i="4" s="1"/>
  <c r="M117" i="4" s="1"/>
  <c r="O117" i="4" s="1"/>
  <c r="G170" i="4"/>
  <c r="I170" i="4" s="1"/>
  <c r="K170" i="4" s="1"/>
  <c r="M170" i="4" s="1"/>
  <c r="O170" i="4" s="1"/>
  <c r="I171" i="4"/>
  <c r="K171" i="4" s="1"/>
  <c r="M171" i="4" s="1"/>
  <c r="O171" i="4" s="1"/>
  <c r="G212" i="4"/>
  <c r="I212" i="4" s="1"/>
  <c r="K212" i="4" s="1"/>
  <c r="M212" i="4" s="1"/>
  <c r="O212" i="4" s="1"/>
  <c r="I213" i="4"/>
  <c r="K213" i="4" s="1"/>
  <c r="M213" i="4" s="1"/>
  <c r="O213" i="4" s="1"/>
  <c r="G223" i="4"/>
  <c r="I223" i="4" s="1"/>
  <c r="K223" i="4" s="1"/>
  <c r="M223" i="4" s="1"/>
  <c r="O223" i="4" s="1"/>
  <c r="I224" i="4"/>
  <c r="K224" i="4" s="1"/>
  <c r="M224" i="4" s="1"/>
  <c r="O224" i="4" s="1"/>
  <c r="G238" i="4"/>
  <c r="I238" i="4" s="1"/>
  <c r="K238" i="4" s="1"/>
  <c r="M238" i="4" s="1"/>
  <c r="O238" i="4" s="1"/>
  <c r="I239" i="4"/>
  <c r="K239" i="4" s="1"/>
  <c r="M239" i="4" s="1"/>
  <c r="O239" i="4" s="1"/>
  <c r="G250" i="4"/>
  <c r="I250" i="4" s="1"/>
  <c r="K250" i="4" s="1"/>
  <c r="M250" i="4" s="1"/>
  <c r="O250" i="4" s="1"/>
  <c r="I251" i="4"/>
  <c r="K251" i="4" s="1"/>
  <c r="M251" i="4" s="1"/>
  <c r="O251" i="4" s="1"/>
  <c r="G284" i="4"/>
  <c r="I284" i="4" s="1"/>
  <c r="K284" i="4" s="1"/>
  <c r="M284" i="4" s="1"/>
  <c r="O284" i="4" s="1"/>
  <c r="I285" i="4"/>
  <c r="K285" i="4" s="1"/>
  <c r="M285" i="4" s="1"/>
  <c r="O285" i="4" s="1"/>
  <c r="G427" i="4"/>
  <c r="I427" i="4" s="1"/>
  <c r="K427" i="4" s="1"/>
  <c r="M427" i="4" s="1"/>
  <c r="O427" i="4" s="1"/>
  <c r="I428" i="4"/>
  <c r="K428" i="4" s="1"/>
  <c r="M428" i="4" s="1"/>
  <c r="O428" i="4" s="1"/>
  <c r="G469" i="4"/>
  <c r="I469" i="4" s="1"/>
  <c r="K469" i="4" s="1"/>
  <c r="M469" i="4" s="1"/>
  <c r="O469" i="4" s="1"/>
  <c r="I470" i="4"/>
  <c r="K470" i="4" s="1"/>
  <c r="M470" i="4" s="1"/>
  <c r="O470" i="4" s="1"/>
  <c r="G510" i="4"/>
  <c r="I510" i="4" s="1"/>
  <c r="K510" i="4" s="1"/>
  <c r="M510" i="4" s="1"/>
  <c r="O510" i="4" s="1"/>
  <c r="I511" i="4"/>
  <c r="K511" i="4" s="1"/>
  <c r="M511" i="4" s="1"/>
  <c r="O511" i="4" s="1"/>
  <c r="G529" i="4"/>
  <c r="I529" i="4" s="1"/>
  <c r="K529" i="4" s="1"/>
  <c r="M529" i="4" s="1"/>
  <c r="O529" i="4" s="1"/>
  <c r="I530" i="4"/>
  <c r="K530" i="4" s="1"/>
  <c r="M530" i="4" s="1"/>
  <c r="O530" i="4" s="1"/>
  <c r="G598" i="4"/>
  <c r="I598" i="4" s="1"/>
  <c r="K598" i="4" s="1"/>
  <c r="M598" i="4" s="1"/>
  <c r="O598" i="4" s="1"/>
  <c r="I599" i="4"/>
  <c r="K599" i="4" s="1"/>
  <c r="M599" i="4" s="1"/>
  <c r="O599" i="4" s="1"/>
  <c r="G14" i="4"/>
  <c r="I14" i="4" s="1"/>
  <c r="K14" i="4" s="1"/>
  <c r="M14" i="4" s="1"/>
  <c r="O14" i="4" s="1"/>
  <c r="I15" i="4"/>
  <c r="K15" i="4" s="1"/>
  <c r="M15" i="4" s="1"/>
  <c r="O15" i="4" s="1"/>
  <c r="G30" i="4"/>
  <c r="I30" i="4" s="1"/>
  <c r="K30" i="4" s="1"/>
  <c r="M30" i="4" s="1"/>
  <c r="O30" i="4" s="1"/>
  <c r="I31" i="4"/>
  <c r="K31" i="4" s="1"/>
  <c r="M31" i="4" s="1"/>
  <c r="O31" i="4" s="1"/>
  <c r="G84" i="4"/>
  <c r="I84" i="4" s="1"/>
  <c r="K84" i="4" s="1"/>
  <c r="M84" i="4" s="1"/>
  <c r="O84" i="4" s="1"/>
  <c r="I85" i="4"/>
  <c r="K85" i="4" s="1"/>
  <c r="M85" i="4" s="1"/>
  <c r="O85" i="4" s="1"/>
  <c r="G101" i="4"/>
  <c r="I101" i="4" s="1"/>
  <c r="K101" i="4" s="1"/>
  <c r="M101" i="4" s="1"/>
  <c r="O101" i="4" s="1"/>
  <c r="I102" i="4"/>
  <c r="K102" i="4" s="1"/>
  <c r="M102" i="4" s="1"/>
  <c r="O102" i="4" s="1"/>
  <c r="G125" i="4"/>
  <c r="I125" i="4" s="1"/>
  <c r="K125" i="4" s="1"/>
  <c r="M125" i="4" s="1"/>
  <c r="O125" i="4" s="1"/>
  <c r="I128" i="4"/>
  <c r="K128" i="4" s="1"/>
  <c r="M128" i="4" s="1"/>
  <c r="O128" i="4" s="1"/>
  <c r="G215" i="4"/>
  <c r="I215" i="4" s="1"/>
  <c r="K215" i="4" s="1"/>
  <c r="M215" i="4" s="1"/>
  <c r="O215" i="4" s="1"/>
  <c r="I216" i="4"/>
  <c r="K216" i="4" s="1"/>
  <c r="M216" i="4" s="1"/>
  <c r="O216" i="4" s="1"/>
  <c r="G226" i="4"/>
  <c r="I226" i="4" s="1"/>
  <c r="K226" i="4" s="1"/>
  <c r="M226" i="4" s="1"/>
  <c r="O226" i="4" s="1"/>
  <c r="I227" i="4"/>
  <c r="K227" i="4" s="1"/>
  <c r="M227" i="4" s="1"/>
  <c r="O227" i="4" s="1"/>
  <c r="G241" i="4"/>
  <c r="I241" i="4" s="1"/>
  <c r="K241" i="4" s="1"/>
  <c r="M241" i="4" s="1"/>
  <c r="O241" i="4" s="1"/>
  <c r="I242" i="4"/>
  <c r="K242" i="4" s="1"/>
  <c r="M242" i="4" s="1"/>
  <c r="O242" i="4" s="1"/>
  <c r="G287" i="4"/>
  <c r="I287" i="4" s="1"/>
  <c r="K287" i="4" s="1"/>
  <c r="M287" i="4" s="1"/>
  <c r="O287" i="4" s="1"/>
  <c r="I288" i="4"/>
  <c r="K288" i="4" s="1"/>
  <c r="M288" i="4" s="1"/>
  <c r="O288" i="4" s="1"/>
  <c r="G433" i="4"/>
  <c r="I433" i="4" s="1"/>
  <c r="K433" i="4" s="1"/>
  <c r="M433" i="4" s="1"/>
  <c r="O433" i="4" s="1"/>
  <c r="I434" i="4"/>
  <c r="K434" i="4" s="1"/>
  <c r="M434" i="4" s="1"/>
  <c r="O434" i="4" s="1"/>
  <c r="G513" i="4"/>
  <c r="I513" i="4" s="1"/>
  <c r="K513" i="4" s="1"/>
  <c r="M513" i="4" s="1"/>
  <c r="O513" i="4" s="1"/>
  <c r="I514" i="4"/>
  <c r="K514" i="4" s="1"/>
  <c r="M514" i="4" s="1"/>
  <c r="O514" i="4" s="1"/>
  <c r="G532" i="4"/>
  <c r="I532" i="4" s="1"/>
  <c r="K532" i="4" s="1"/>
  <c r="M532" i="4" s="1"/>
  <c r="O532" i="4" s="1"/>
  <c r="I533" i="4"/>
  <c r="K533" i="4" s="1"/>
  <c r="M533" i="4" s="1"/>
  <c r="O533" i="4" s="1"/>
  <c r="G570" i="4"/>
  <c r="I571" i="4"/>
  <c r="K571" i="4" s="1"/>
  <c r="M571" i="4" s="1"/>
  <c r="O571" i="4" s="1"/>
  <c r="G20" i="4"/>
  <c r="I20" i="4" s="1"/>
  <c r="K20" i="4" s="1"/>
  <c r="M20" i="4" s="1"/>
  <c r="O20" i="4" s="1"/>
  <c r="I21" i="4"/>
  <c r="K21" i="4" s="1"/>
  <c r="M21" i="4" s="1"/>
  <c r="O21" i="4" s="1"/>
  <c r="G33" i="4"/>
  <c r="I33" i="4" s="1"/>
  <c r="K33" i="4" s="1"/>
  <c r="M33" i="4" s="1"/>
  <c r="O33" i="4" s="1"/>
  <c r="I34" i="4"/>
  <c r="K34" i="4" s="1"/>
  <c r="M34" i="4" s="1"/>
  <c r="O34" i="4" s="1"/>
  <c r="G90" i="4"/>
  <c r="I90" i="4" s="1"/>
  <c r="K90" i="4" s="1"/>
  <c r="M90" i="4" s="1"/>
  <c r="O90" i="4" s="1"/>
  <c r="I91" i="4"/>
  <c r="K91" i="4" s="1"/>
  <c r="M91" i="4" s="1"/>
  <c r="O91" i="4" s="1"/>
  <c r="G107" i="4"/>
  <c r="I107" i="4" s="1"/>
  <c r="K107" i="4" s="1"/>
  <c r="M107" i="4" s="1"/>
  <c r="O107" i="4" s="1"/>
  <c r="I108" i="4"/>
  <c r="K108" i="4" s="1"/>
  <c r="M108" i="4" s="1"/>
  <c r="O108" i="4" s="1"/>
  <c r="G130" i="4"/>
  <c r="I130" i="4" s="1"/>
  <c r="K130" i="4" s="1"/>
  <c r="M130" i="4" s="1"/>
  <c r="O130" i="4" s="1"/>
  <c r="I131" i="4"/>
  <c r="K131" i="4" s="1"/>
  <c r="M131" i="4" s="1"/>
  <c r="O131" i="4" s="1"/>
  <c r="G229" i="4"/>
  <c r="I229" i="4" s="1"/>
  <c r="K229" i="4" s="1"/>
  <c r="M229" i="4" s="1"/>
  <c r="O229" i="4" s="1"/>
  <c r="I230" i="4"/>
  <c r="K230" i="4" s="1"/>
  <c r="M230" i="4" s="1"/>
  <c r="O230" i="4" s="1"/>
  <c r="G244" i="4"/>
  <c r="I244" i="4" s="1"/>
  <c r="K244" i="4" s="1"/>
  <c r="M244" i="4" s="1"/>
  <c r="O244" i="4" s="1"/>
  <c r="I245" i="4"/>
  <c r="K245" i="4" s="1"/>
  <c r="M245" i="4" s="1"/>
  <c r="O245" i="4" s="1"/>
  <c r="G290" i="4"/>
  <c r="I290" i="4" s="1"/>
  <c r="K290" i="4" s="1"/>
  <c r="M290" i="4" s="1"/>
  <c r="O290" i="4" s="1"/>
  <c r="I291" i="4"/>
  <c r="K291" i="4" s="1"/>
  <c r="M291" i="4" s="1"/>
  <c r="O291" i="4" s="1"/>
  <c r="G349" i="4"/>
  <c r="I349" i="4" s="1"/>
  <c r="K349" i="4" s="1"/>
  <c r="M349" i="4" s="1"/>
  <c r="O349" i="4" s="1"/>
  <c r="I350" i="4"/>
  <c r="K350" i="4" s="1"/>
  <c r="M350" i="4" s="1"/>
  <c r="O350" i="4" s="1"/>
  <c r="G363" i="4"/>
  <c r="I363" i="4" s="1"/>
  <c r="K363" i="4" s="1"/>
  <c r="M363" i="4" s="1"/>
  <c r="O363" i="4" s="1"/>
  <c r="I364" i="4"/>
  <c r="K364" i="4" s="1"/>
  <c r="M364" i="4" s="1"/>
  <c r="O364" i="4" s="1"/>
  <c r="G418" i="4"/>
  <c r="I418" i="4" s="1"/>
  <c r="K418" i="4" s="1"/>
  <c r="M418" i="4" s="1"/>
  <c r="O418" i="4" s="1"/>
  <c r="I419" i="4"/>
  <c r="K419" i="4" s="1"/>
  <c r="M419" i="4" s="1"/>
  <c r="O419" i="4" s="1"/>
  <c r="G447" i="4"/>
  <c r="I447" i="4" s="1"/>
  <c r="K447" i="4" s="1"/>
  <c r="M447" i="4" s="1"/>
  <c r="O447" i="4" s="1"/>
  <c r="I448" i="4"/>
  <c r="K448" i="4" s="1"/>
  <c r="M448" i="4" s="1"/>
  <c r="O448" i="4" s="1"/>
  <c r="G463" i="4"/>
  <c r="I463" i="4" s="1"/>
  <c r="K463" i="4" s="1"/>
  <c r="M463" i="4" s="1"/>
  <c r="O463" i="4" s="1"/>
  <c r="I464" i="4"/>
  <c r="K464" i="4" s="1"/>
  <c r="M464" i="4" s="1"/>
  <c r="O464" i="4" s="1"/>
  <c r="G485" i="4"/>
  <c r="I485" i="4" s="1"/>
  <c r="K485" i="4" s="1"/>
  <c r="M485" i="4" s="1"/>
  <c r="O485" i="4" s="1"/>
  <c r="I486" i="4"/>
  <c r="K486" i="4" s="1"/>
  <c r="M486" i="4" s="1"/>
  <c r="O486" i="4" s="1"/>
  <c r="G504" i="4"/>
  <c r="I504" i="4" s="1"/>
  <c r="K504" i="4" s="1"/>
  <c r="M504" i="4" s="1"/>
  <c r="O504" i="4" s="1"/>
  <c r="I505" i="4"/>
  <c r="K505" i="4" s="1"/>
  <c r="M505" i="4" s="1"/>
  <c r="O505" i="4" s="1"/>
  <c r="G521" i="4"/>
  <c r="I521" i="4" s="1"/>
  <c r="K521" i="4" s="1"/>
  <c r="M521" i="4" s="1"/>
  <c r="O521" i="4" s="1"/>
  <c r="I522" i="4"/>
  <c r="K522" i="4" s="1"/>
  <c r="M522" i="4" s="1"/>
  <c r="O522" i="4" s="1"/>
  <c r="G542" i="4"/>
  <c r="I543" i="4"/>
  <c r="K543" i="4" s="1"/>
  <c r="M543" i="4" s="1"/>
  <c r="O543" i="4" s="1"/>
  <c r="G560" i="4"/>
  <c r="I561" i="4"/>
  <c r="K561" i="4" s="1"/>
  <c r="M561" i="4" s="1"/>
  <c r="O561" i="4" s="1"/>
  <c r="G574" i="4"/>
  <c r="I574" i="4" s="1"/>
  <c r="K574" i="4" s="1"/>
  <c r="M574" i="4" s="1"/>
  <c r="O574" i="4" s="1"/>
  <c r="I585" i="4"/>
  <c r="K585" i="4" s="1"/>
  <c r="M585" i="4" s="1"/>
  <c r="O585" i="4" s="1"/>
  <c r="G516" i="4"/>
  <c r="I516" i="4" s="1"/>
  <c r="K516" i="4" s="1"/>
  <c r="M516" i="4" s="1"/>
  <c r="O516" i="4" s="1"/>
  <c r="I517" i="4"/>
  <c r="K517" i="4" s="1"/>
  <c r="M517" i="4" s="1"/>
  <c r="O517" i="4" s="1"/>
  <c r="G491" i="4"/>
  <c r="I491" i="4" s="1"/>
  <c r="K491" i="4" s="1"/>
  <c r="M491" i="4" s="1"/>
  <c r="O491" i="4" s="1"/>
  <c r="I495" i="4"/>
  <c r="K495" i="4" s="1"/>
  <c r="M495" i="4" s="1"/>
  <c r="O495" i="4" s="1"/>
  <c r="G232" i="4"/>
  <c r="I232" i="4" s="1"/>
  <c r="K232" i="4" s="1"/>
  <c r="M232" i="4" s="1"/>
  <c r="O232" i="4" s="1"/>
  <c r="I233" i="4"/>
  <c r="K233" i="4" s="1"/>
  <c r="M233" i="4" s="1"/>
  <c r="O233" i="4" s="1"/>
  <c r="G36" i="4"/>
  <c r="I36" i="4" s="1"/>
  <c r="K36" i="4" s="1"/>
  <c r="M36" i="4" s="1"/>
  <c r="O36" i="4" s="1"/>
  <c r="I37" i="4"/>
  <c r="K37" i="4" s="1"/>
  <c r="M37" i="4" s="1"/>
  <c r="O37" i="4" s="1"/>
  <c r="G78" i="4"/>
  <c r="I78" i="4" s="1"/>
  <c r="K78" i="4" s="1"/>
  <c r="M78" i="4" s="1"/>
  <c r="O78" i="4" s="1"/>
  <c r="I79" i="4"/>
  <c r="K79" i="4" s="1"/>
  <c r="M79" i="4" s="1"/>
  <c r="O79" i="4" s="1"/>
  <c r="G93" i="4"/>
  <c r="I93" i="4" s="1"/>
  <c r="K93" i="4" s="1"/>
  <c r="M93" i="4" s="1"/>
  <c r="O93" i="4" s="1"/>
  <c r="I94" i="4"/>
  <c r="K94" i="4" s="1"/>
  <c r="M94" i="4" s="1"/>
  <c r="O94" i="4" s="1"/>
  <c r="G110" i="4"/>
  <c r="I110" i="4" s="1"/>
  <c r="K110" i="4" s="1"/>
  <c r="M110" i="4" s="1"/>
  <c r="O110" i="4" s="1"/>
  <c r="I111" i="4"/>
  <c r="K111" i="4" s="1"/>
  <c r="M111" i="4" s="1"/>
  <c r="O111" i="4" s="1"/>
  <c r="G133" i="4"/>
  <c r="I133" i="4" s="1"/>
  <c r="K133" i="4" s="1"/>
  <c r="M133" i="4" s="1"/>
  <c r="O133" i="4" s="1"/>
  <c r="I134" i="4"/>
  <c r="K134" i="4" s="1"/>
  <c r="M134" i="4" s="1"/>
  <c r="O134" i="4" s="1"/>
  <c r="G164" i="4"/>
  <c r="I164" i="4" s="1"/>
  <c r="K164" i="4" s="1"/>
  <c r="M164" i="4" s="1"/>
  <c r="O164" i="4" s="1"/>
  <c r="I165" i="4"/>
  <c r="K165" i="4" s="1"/>
  <c r="M165" i="4" s="1"/>
  <c r="O165" i="4" s="1"/>
  <c r="G209" i="4"/>
  <c r="I209" i="4" s="1"/>
  <c r="K209" i="4" s="1"/>
  <c r="M209" i="4" s="1"/>
  <c r="O209" i="4" s="1"/>
  <c r="I210" i="4"/>
  <c r="K210" i="4" s="1"/>
  <c r="M210" i="4" s="1"/>
  <c r="O210" i="4" s="1"/>
  <c r="G247" i="4"/>
  <c r="I247" i="4" s="1"/>
  <c r="K247" i="4" s="1"/>
  <c r="M247" i="4" s="1"/>
  <c r="O247" i="4" s="1"/>
  <c r="I248" i="4"/>
  <c r="K248" i="4" s="1"/>
  <c r="M248" i="4" s="1"/>
  <c r="O248" i="4" s="1"/>
  <c r="G339" i="4"/>
  <c r="I339" i="4" s="1"/>
  <c r="K339" i="4" s="1"/>
  <c r="M339" i="4" s="1"/>
  <c r="O339" i="4" s="1"/>
  <c r="I342" i="4"/>
  <c r="K342" i="4" s="1"/>
  <c r="M342" i="4" s="1"/>
  <c r="O342" i="4" s="1"/>
  <c r="G424" i="4"/>
  <c r="I424" i="4" s="1"/>
  <c r="K424" i="4" s="1"/>
  <c r="M424" i="4" s="1"/>
  <c r="O424" i="4" s="1"/>
  <c r="I425" i="4"/>
  <c r="K425" i="4" s="1"/>
  <c r="M425" i="4" s="1"/>
  <c r="O425" i="4" s="1"/>
  <c r="G450" i="4"/>
  <c r="I450" i="4" s="1"/>
  <c r="K450" i="4" s="1"/>
  <c r="M450" i="4" s="1"/>
  <c r="O450" i="4" s="1"/>
  <c r="I451" i="4"/>
  <c r="K451" i="4" s="1"/>
  <c r="M451" i="4" s="1"/>
  <c r="O451" i="4" s="1"/>
  <c r="G466" i="4"/>
  <c r="I466" i="4" s="1"/>
  <c r="K466" i="4" s="1"/>
  <c r="M466" i="4" s="1"/>
  <c r="O466" i="4" s="1"/>
  <c r="I467" i="4"/>
  <c r="K467" i="4" s="1"/>
  <c r="M467" i="4" s="1"/>
  <c r="O467" i="4" s="1"/>
  <c r="G488" i="4"/>
  <c r="I488" i="4" s="1"/>
  <c r="K488" i="4" s="1"/>
  <c r="M488" i="4" s="1"/>
  <c r="O488" i="4" s="1"/>
  <c r="I489" i="4"/>
  <c r="K489" i="4" s="1"/>
  <c r="M489" i="4" s="1"/>
  <c r="O489" i="4" s="1"/>
  <c r="G507" i="4"/>
  <c r="I507" i="4" s="1"/>
  <c r="K507" i="4" s="1"/>
  <c r="M507" i="4" s="1"/>
  <c r="O507" i="4" s="1"/>
  <c r="I508" i="4"/>
  <c r="K508" i="4" s="1"/>
  <c r="M508" i="4" s="1"/>
  <c r="O508" i="4" s="1"/>
  <c r="G526" i="4"/>
  <c r="I526" i="4" s="1"/>
  <c r="K526" i="4" s="1"/>
  <c r="M526" i="4" s="1"/>
  <c r="O526" i="4" s="1"/>
  <c r="I527" i="4"/>
  <c r="K527" i="4" s="1"/>
  <c r="M527" i="4" s="1"/>
  <c r="O527" i="4" s="1"/>
  <c r="G548" i="4"/>
  <c r="I549" i="4"/>
  <c r="K549" i="4" s="1"/>
  <c r="M549" i="4" s="1"/>
  <c r="O549" i="4" s="1"/>
  <c r="G588" i="4"/>
  <c r="I588" i="4" s="1"/>
  <c r="K588" i="4" s="1"/>
  <c r="M588" i="4" s="1"/>
  <c r="O588" i="4" s="1"/>
  <c r="I589" i="4"/>
  <c r="K589" i="4" s="1"/>
  <c r="M589" i="4" s="1"/>
  <c r="O589" i="4" s="1"/>
  <c r="I632" i="2"/>
  <c r="I631" i="2" s="1"/>
  <c r="I432" i="2"/>
  <c r="K432" i="2" s="1"/>
  <c r="M432" i="2" s="1"/>
  <c r="O432" i="2" s="1"/>
  <c r="Q432" i="2" s="1"/>
  <c r="K433" i="2"/>
  <c r="M433" i="2" s="1"/>
  <c r="O433" i="2" s="1"/>
  <c r="Q433" i="2" s="1"/>
  <c r="I616" i="2"/>
  <c r="K617" i="2"/>
  <c r="M617" i="2" s="1"/>
  <c r="O617" i="2" s="1"/>
  <c r="Q617" i="2" s="1"/>
  <c r="I409" i="2"/>
  <c r="K410" i="2"/>
  <c r="M410" i="2" s="1"/>
  <c r="O410" i="2" s="1"/>
  <c r="Q410" i="2" s="1"/>
  <c r="I460" i="2"/>
  <c r="K460" i="2" s="1"/>
  <c r="M460" i="2" s="1"/>
  <c r="O460" i="2" s="1"/>
  <c r="Q460" i="2" s="1"/>
  <c r="K461" i="2"/>
  <c r="M461" i="2" s="1"/>
  <c r="O461" i="2" s="1"/>
  <c r="Q461" i="2" s="1"/>
  <c r="I223" i="2"/>
  <c r="K224" i="2"/>
  <c r="M224" i="2" s="1"/>
  <c r="O224" i="2" s="1"/>
  <c r="Q224" i="2" s="1"/>
  <c r="I772" i="2"/>
  <c r="K773" i="2"/>
  <c r="M773" i="2" s="1"/>
  <c r="O773" i="2" s="1"/>
  <c r="Q773" i="2" s="1"/>
  <c r="I515" i="2"/>
  <c r="K516" i="2"/>
  <c r="M516" i="2" s="1"/>
  <c r="O516" i="2" s="1"/>
  <c r="Q516" i="2" s="1"/>
  <c r="I741" i="2"/>
  <c r="K742" i="2"/>
  <c r="M742" i="2" s="1"/>
  <c r="O742" i="2" s="1"/>
  <c r="Q742" i="2" s="1"/>
  <c r="I623" i="2"/>
  <c r="K623" i="2" s="1"/>
  <c r="M623" i="2" s="1"/>
  <c r="O623" i="2" s="1"/>
  <c r="Q623" i="2" s="1"/>
  <c r="K624" i="2"/>
  <c r="M624" i="2" s="1"/>
  <c r="O624" i="2" s="1"/>
  <c r="Q624" i="2" s="1"/>
  <c r="I56" i="2"/>
  <c r="K56" i="2" s="1"/>
  <c r="M56" i="2" s="1"/>
  <c r="O56" i="2" s="1"/>
  <c r="Q56" i="2" s="1"/>
  <c r="K57" i="2"/>
  <c r="M57" i="2" s="1"/>
  <c r="O57" i="2" s="1"/>
  <c r="Q57" i="2" s="1"/>
  <c r="I203" i="2"/>
  <c r="K203" i="2" s="1"/>
  <c r="M203" i="2" s="1"/>
  <c r="O203" i="2" s="1"/>
  <c r="Q203" i="2" s="1"/>
  <c r="K204" i="2"/>
  <c r="M204" i="2" s="1"/>
  <c r="O204" i="2" s="1"/>
  <c r="Q204" i="2" s="1"/>
  <c r="I265" i="2"/>
  <c r="K265" i="2" s="1"/>
  <c r="M265" i="2" s="1"/>
  <c r="O265" i="2" s="1"/>
  <c r="Q265" i="2" s="1"/>
  <c r="K266" i="2"/>
  <c r="M266" i="2" s="1"/>
  <c r="O266" i="2" s="1"/>
  <c r="Q266" i="2" s="1"/>
  <c r="I332" i="2"/>
  <c r="K332" i="2" s="1"/>
  <c r="M332" i="2" s="1"/>
  <c r="O332" i="2" s="1"/>
  <c r="Q332" i="2" s="1"/>
  <c r="K333" i="2"/>
  <c r="M333" i="2" s="1"/>
  <c r="O333" i="2" s="1"/>
  <c r="Q333" i="2" s="1"/>
  <c r="I364" i="2"/>
  <c r="K364" i="2" s="1"/>
  <c r="M364" i="2" s="1"/>
  <c r="O364" i="2" s="1"/>
  <c r="Q364" i="2" s="1"/>
  <c r="K365" i="2"/>
  <c r="M365" i="2" s="1"/>
  <c r="O365" i="2" s="1"/>
  <c r="Q365" i="2" s="1"/>
  <c r="I503" i="2"/>
  <c r="K503" i="2" s="1"/>
  <c r="M503" i="2" s="1"/>
  <c r="O503" i="2" s="1"/>
  <c r="Q503" i="2" s="1"/>
  <c r="K504" i="2"/>
  <c r="M504" i="2" s="1"/>
  <c r="O504" i="2" s="1"/>
  <c r="Q504" i="2" s="1"/>
  <c r="I557" i="2"/>
  <c r="K557" i="2" s="1"/>
  <c r="M557" i="2" s="1"/>
  <c r="O557" i="2" s="1"/>
  <c r="Q557" i="2" s="1"/>
  <c r="K558" i="2"/>
  <c r="M558" i="2" s="1"/>
  <c r="O558" i="2" s="1"/>
  <c r="Q558" i="2" s="1"/>
  <c r="I575" i="2"/>
  <c r="K575" i="2" s="1"/>
  <c r="M575" i="2" s="1"/>
  <c r="O575" i="2" s="1"/>
  <c r="Q575" i="2" s="1"/>
  <c r="K576" i="2"/>
  <c r="M576" i="2" s="1"/>
  <c r="O576" i="2" s="1"/>
  <c r="Q576" i="2" s="1"/>
  <c r="I681" i="2"/>
  <c r="K682" i="2"/>
  <c r="M682" i="2" s="1"/>
  <c r="O682" i="2" s="1"/>
  <c r="Q682" i="2" s="1"/>
  <c r="I766" i="2"/>
  <c r="K766" i="2" s="1"/>
  <c r="M766" i="2" s="1"/>
  <c r="O766" i="2" s="1"/>
  <c r="Q766" i="2" s="1"/>
  <c r="K767" i="2"/>
  <c r="M767" i="2" s="1"/>
  <c r="O767" i="2" s="1"/>
  <c r="Q767" i="2" s="1"/>
  <c r="I143" i="2"/>
  <c r="K143" i="2" s="1"/>
  <c r="M143" i="2" s="1"/>
  <c r="O143" i="2" s="1"/>
  <c r="Q143" i="2" s="1"/>
  <c r="K144" i="2"/>
  <c r="M144" i="2" s="1"/>
  <c r="O144" i="2" s="1"/>
  <c r="Q144" i="2" s="1"/>
  <c r="I671" i="2"/>
  <c r="K672" i="2"/>
  <c r="M672" i="2" s="1"/>
  <c r="O672" i="2" s="1"/>
  <c r="Q672" i="2" s="1"/>
  <c r="I32" i="2"/>
  <c r="K33" i="2"/>
  <c r="M33" i="2" s="1"/>
  <c r="O33" i="2" s="1"/>
  <c r="Q33" i="2" s="1"/>
  <c r="I341" i="2"/>
  <c r="K341" i="2" s="1"/>
  <c r="M341" i="2" s="1"/>
  <c r="O341" i="2" s="1"/>
  <c r="Q341" i="2" s="1"/>
  <c r="K342" i="2"/>
  <c r="M342" i="2" s="1"/>
  <c r="O342" i="2" s="1"/>
  <c r="Q342" i="2" s="1"/>
  <c r="I465" i="2"/>
  <c r="K466" i="2"/>
  <c r="M466" i="2" s="1"/>
  <c r="O466" i="2" s="1"/>
  <c r="Q466" i="2" s="1"/>
  <c r="I280" i="2"/>
  <c r="K280" i="2" s="1"/>
  <c r="M280" i="2" s="1"/>
  <c r="O280" i="2" s="1"/>
  <c r="Q280" i="2" s="1"/>
  <c r="K281" i="2"/>
  <c r="M281" i="2" s="1"/>
  <c r="O281" i="2" s="1"/>
  <c r="Q281" i="2" s="1"/>
  <c r="I289" i="2"/>
  <c r="K289" i="2" s="1"/>
  <c r="M289" i="2" s="1"/>
  <c r="O289" i="2" s="1"/>
  <c r="Q289" i="2" s="1"/>
  <c r="K290" i="2"/>
  <c r="M290" i="2" s="1"/>
  <c r="O290" i="2" s="1"/>
  <c r="Q290" i="2" s="1"/>
  <c r="I780" i="2"/>
  <c r="K781" i="2"/>
  <c r="M781" i="2" s="1"/>
  <c r="O781" i="2" s="1"/>
  <c r="Q781" i="2" s="1"/>
  <c r="I529" i="2"/>
  <c r="K530" i="2"/>
  <c r="M530" i="2" s="1"/>
  <c r="O530" i="2" s="1"/>
  <c r="Q530" i="2" s="1"/>
  <c r="I587" i="2"/>
  <c r="K588" i="2"/>
  <c r="M588" i="2" s="1"/>
  <c r="O588" i="2" s="1"/>
  <c r="Q588" i="2" s="1"/>
  <c r="I711" i="2"/>
  <c r="K712" i="2"/>
  <c r="M712" i="2" s="1"/>
  <c r="O712" i="2" s="1"/>
  <c r="Q712" i="2" s="1"/>
  <c r="I62" i="2"/>
  <c r="K62" i="2" s="1"/>
  <c r="M62" i="2" s="1"/>
  <c r="O62" i="2" s="1"/>
  <c r="Q62" i="2" s="1"/>
  <c r="K63" i="2"/>
  <c r="M63" i="2" s="1"/>
  <c r="O63" i="2" s="1"/>
  <c r="Q63" i="2" s="1"/>
  <c r="I101" i="2"/>
  <c r="K102" i="2"/>
  <c r="M102" i="2" s="1"/>
  <c r="O102" i="2" s="1"/>
  <c r="Q102" i="2" s="1"/>
  <c r="I214" i="2"/>
  <c r="K214" i="2" s="1"/>
  <c r="M214" i="2" s="1"/>
  <c r="O214" i="2" s="1"/>
  <c r="Q214" i="2" s="1"/>
  <c r="K215" i="2"/>
  <c r="M215" i="2" s="1"/>
  <c r="O215" i="2" s="1"/>
  <c r="Q215" i="2" s="1"/>
  <c r="I268" i="2"/>
  <c r="K268" i="2" s="1"/>
  <c r="M268" i="2" s="1"/>
  <c r="O268" i="2" s="1"/>
  <c r="Q268" i="2" s="1"/>
  <c r="K269" i="2"/>
  <c r="M269" i="2" s="1"/>
  <c r="O269" i="2" s="1"/>
  <c r="Q269" i="2" s="1"/>
  <c r="I338" i="2"/>
  <c r="K338" i="2" s="1"/>
  <c r="M338" i="2" s="1"/>
  <c r="O338" i="2" s="1"/>
  <c r="Q338" i="2" s="1"/>
  <c r="K339" i="2"/>
  <c r="M339" i="2" s="1"/>
  <c r="O339" i="2" s="1"/>
  <c r="Q339" i="2" s="1"/>
  <c r="I486" i="2"/>
  <c r="K487" i="2"/>
  <c r="M487" i="2" s="1"/>
  <c r="O487" i="2" s="1"/>
  <c r="Q487" i="2" s="1"/>
  <c r="I541" i="2"/>
  <c r="K542" i="2"/>
  <c r="M542" i="2" s="1"/>
  <c r="O542" i="2" s="1"/>
  <c r="Q542" i="2" s="1"/>
  <c r="I560" i="2"/>
  <c r="K560" i="2" s="1"/>
  <c r="M560" i="2" s="1"/>
  <c r="O560" i="2" s="1"/>
  <c r="Q560" i="2" s="1"/>
  <c r="K561" i="2"/>
  <c r="M561" i="2" s="1"/>
  <c r="O561" i="2" s="1"/>
  <c r="Q561" i="2" s="1"/>
  <c r="I603" i="2"/>
  <c r="K603" i="2" s="1"/>
  <c r="M603" i="2" s="1"/>
  <c r="O603" i="2" s="1"/>
  <c r="Q603" i="2" s="1"/>
  <c r="K604" i="2"/>
  <c r="M604" i="2" s="1"/>
  <c r="O604" i="2" s="1"/>
  <c r="Q604" i="2" s="1"/>
  <c r="I676" i="2"/>
  <c r="K677" i="2"/>
  <c r="M677" i="2" s="1"/>
  <c r="O677" i="2" s="1"/>
  <c r="Q677" i="2" s="1"/>
  <c r="I194" i="2"/>
  <c r="K195" i="2"/>
  <c r="M195" i="2" s="1"/>
  <c r="O195" i="2" s="1"/>
  <c r="Q195" i="2" s="1"/>
  <c r="I118" i="2"/>
  <c r="K119" i="2"/>
  <c r="M119" i="2" s="1"/>
  <c r="O119" i="2" s="1"/>
  <c r="Q119" i="2" s="1"/>
  <c r="I372" i="2"/>
  <c r="K372" i="2" s="1"/>
  <c r="M372" i="2" s="1"/>
  <c r="O372" i="2" s="1"/>
  <c r="Q372" i="2" s="1"/>
  <c r="K373" i="2"/>
  <c r="M373" i="2" s="1"/>
  <c r="O373" i="2" s="1"/>
  <c r="Q373" i="2" s="1"/>
  <c r="I344" i="2"/>
  <c r="K344" i="2" s="1"/>
  <c r="M344" i="2" s="1"/>
  <c r="O344" i="2" s="1"/>
  <c r="Q344" i="2" s="1"/>
  <c r="K345" i="2"/>
  <c r="M345" i="2" s="1"/>
  <c r="O345" i="2" s="1"/>
  <c r="Q345" i="2" s="1"/>
  <c r="I283" i="2"/>
  <c r="K283" i="2" s="1"/>
  <c r="M283" i="2" s="1"/>
  <c r="O283" i="2" s="1"/>
  <c r="Q283" i="2" s="1"/>
  <c r="K284" i="2"/>
  <c r="M284" i="2" s="1"/>
  <c r="O284" i="2" s="1"/>
  <c r="Q284" i="2" s="1"/>
  <c r="I292" i="2"/>
  <c r="K292" i="2" s="1"/>
  <c r="M292" i="2" s="1"/>
  <c r="O292" i="2" s="1"/>
  <c r="Q292" i="2" s="1"/>
  <c r="K293" i="2"/>
  <c r="M293" i="2" s="1"/>
  <c r="O293" i="2" s="1"/>
  <c r="Q293" i="2" s="1"/>
  <c r="I666" i="2"/>
  <c r="K666" i="2" s="1"/>
  <c r="M666" i="2" s="1"/>
  <c r="O666" i="2" s="1"/>
  <c r="Q666" i="2" s="1"/>
  <c r="K667" i="2"/>
  <c r="M667" i="2" s="1"/>
  <c r="O667" i="2" s="1"/>
  <c r="Q667" i="2" s="1"/>
  <c r="I524" i="2"/>
  <c r="K525" i="2"/>
  <c r="M525" i="2" s="1"/>
  <c r="O525" i="2" s="1"/>
  <c r="Q525" i="2" s="1"/>
  <c r="I606" i="2"/>
  <c r="K606" i="2" s="1"/>
  <c r="M606" i="2" s="1"/>
  <c r="O606" i="2" s="1"/>
  <c r="Q606" i="2" s="1"/>
  <c r="K607" i="2"/>
  <c r="M607" i="2" s="1"/>
  <c r="O607" i="2" s="1"/>
  <c r="Q607" i="2" s="1"/>
  <c r="I746" i="2"/>
  <c r="K747" i="2"/>
  <c r="M747" i="2" s="1"/>
  <c r="O747" i="2" s="1"/>
  <c r="Q747" i="2" s="1"/>
  <c r="I22" i="2"/>
  <c r="K23" i="2"/>
  <c r="M23" i="2" s="1"/>
  <c r="O23" i="2" s="1"/>
  <c r="Q23" i="2" s="1"/>
  <c r="I65" i="2"/>
  <c r="K65" i="2" s="1"/>
  <c r="M65" i="2" s="1"/>
  <c r="O65" i="2" s="1"/>
  <c r="Q65" i="2" s="1"/>
  <c r="K66" i="2"/>
  <c r="M66" i="2" s="1"/>
  <c r="O66" i="2" s="1"/>
  <c r="Q66" i="2" s="1"/>
  <c r="I169" i="2"/>
  <c r="K170" i="2"/>
  <c r="M170" i="2" s="1"/>
  <c r="O170" i="2" s="1"/>
  <c r="Q170" i="2" s="1"/>
  <c r="I217" i="2"/>
  <c r="K217" i="2" s="1"/>
  <c r="M217" i="2" s="1"/>
  <c r="O217" i="2" s="1"/>
  <c r="Q217" i="2" s="1"/>
  <c r="K218" i="2"/>
  <c r="M218" i="2" s="1"/>
  <c r="O218" i="2" s="1"/>
  <c r="Q218" i="2" s="1"/>
  <c r="I271" i="2"/>
  <c r="K271" i="2" s="1"/>
  <c r="M271" i="2" s="1"/>
  <c r="O271" i="2" s="1"/>
  <c r="Q271" i="2" s="1"/>
  <c r="K272" i="2"/>
  <c r="M272" i="2" s="1"/>
  <c r="O272" i="2" s="1"/>
  <c r="Q272" i="2" s="1"/>
  <c r="I358" i="2"/>
  <c r="K358" i="2" s="1"/>
  <c r="M358" i="2" s="1"/>
  <c r="O358" i="2" s="1"/>
  <c r="Q358" i="2" s="1"/>
  <c r="K359" i="2"/>
  <c r="M359" i="2" s="1"/>
  <c r="O359" i="2" s="1"/>
  <c r="Q359" i="2" s="1"/>
  <c r="I442" i="2"/>
  <c r="K443" i="2"/>
  <c r="M443" i="2" s="1"/>
  <c r="O443" i="2" s="1"/>
  <c r="Q443" i="2" s="1"/>
  <c r="I491" i="2"/>
  <c r="K492" i="2"/>
  <c r="M492" i="2" s="1"/>
  <c r="O492" i="2" s="1"/>
  <c r="Q492" i="2" s="1"/>
  <c r="I536" i="2"/>
  <c r="K537" i="2"/>
  <c r="M537" i="2" s="1"/>
  <c r="O537" i="2" s="1"/>
  <c r="Q537" i="2" s="1"/>
  <c r="I594" i="2"/>
  <c r="K595" i="2"/>
  <c r="M595" i="2" s="1"/>
  <c r="O595" i="2" s="1"/>
  <c r="Q595" i="2" s="1"/>
  <c r="I691" i="2"/>
  <c r="K691" i="2" s="1"/>
  <c r="M691" i="2" s="1"/>
  <c r="O691" i="2" s="1"/>
  <c r="Q691" i="2" s="1"/>
  <c r="K692" i="2"/>
  <c r="M692" i="2" s="1"/>
  <c r="O692" i="2" s="1"/>
  <c r="Q692" i="2" s="1"/>
  <c r="I752" i="2"/>
  <c r="K752" i="2" s="1"/>
  <c r="M752" i="2" s="1"/>
  <c r="O752" i="2" s="1"/>
  <c r="Q752" i="2" s="1"/>
  <c r="K755" i="2"/>
  <c r="M755" i="2" s="1"/>
  <c r="O755" i="2" s="1"/>
  <c r="Q755" i="2" s="1"/>
  <c r="I26" i="2"/>
  <c r="K27" i="2"/>
  <c r="M27" i="2" s="1"/>
  <c r="O27" i="2" s="1"/>
  <c r="Q27" i="2" s="1"/>
  <c r="I414" i="2"/>
  <c r="K415" i="2"/>
  <c r="M415" i="2" s="1"/>
  <c r="O415" i="2" s="1"/>
  <c r="Q415" i="2" s="1"/>
  <c r="I435" i="2"/>
  <c r="K435" i="2" s="1"/>
  <c r="M435" i="2" s="1"/>
  <c r="O435" i="2" s="1"/>
  <c r="Q435" i="2" s="1"/>
  <c r="K436" i="2"/>
  <c r="M436" i="2" s="1"/>
  <c r="O436" i="2" s="1"/>
  <c r="Q436" i="2" s="1"/>
  <c r="I398" i="2"/>
  <c r="K398" i="2" s="1"/>
  <c r="M398" i="2" s="1"/>
  <c r="O398" i="2" s="1"/>
  <c r="Q398" i="2" s="1"/>
  <c r="K399" i="2"/>
  <c r="M399" i="2" s="1"/>
  <c r="O399" i="2" s="1"/>
  <c r="Q399" i="2" s="1"/>
  <c r="I401" i="2"/>
  <c r="K401" i="2" s="1"/>
  <c r="M401" i="2" s="1"/>
  <c r="O401" i="2" s="1"/>
  <c r="Q401" i="2" s="1"/>
  <c r="K402" i="2"/>
  <c r="M402" i="2" s="1"/>
  <c r="O402" i="2" s="1"/>
  <c r="Q402" i="2" s="1"/>
  <c r="I454" i="2"/>
  <c r="K455" i="2"/>
  <c r="M455" i="2" s="1"/>
  <c r="O455" i="2" s="1"/>
  <c r="Q455" i="2" s="1"/>
  <c r="I286" i="2"/>
  <c r="K286" i="2" s="1"/>
  <c r="M286" i="2" s="1"/>
  <c r="O286" i="2" s="1"/>
  <c r="Q286" i="2" s="1"/>
  <c r="K287" i="2"/>
  <c r="M287" i="2" s="1"/>
  <c r="O287" i="2" s="1"/>
  <c r="Q287" i="2" s="1"/>
  <c r="I304" i="2"/>
  <c r="K304" i="2" s="1"/>
  <c r="M304" i="2" s="1"/>
  <c r="O304" i="2" s="1"/>
  <c r="Q304" i="2" s="1"/>
  <c r="M305" i="2"/>
  <c r="O305" i="2" s="1"/>
  <c r="Q305" i="2" s="1"/>
  <c r="I732" i="2"/>
  <c r="K732" i="2" s="1"/>
  <c r="M732" i="2" s="1"/>
  <c r="O732" i="2" s="1"/>
  <c r="Q732" i="2" s="1"/>
  <c r="K733" i="2"/>
  <c r="M733" i="2" s="1"/>
  <c r="O733" i="2" s="1"/>
  <c r="Q733" i="2" s="1"/>
  <c r="I620" i="2"/>
  <c r="K620" i="2" s="1"/>
  <c r="M620" i="2" s="1"/>
  <c r="O620" i="2" s="1"/>
  <c r="Q620" i="2" s="1"/>
  <c r="K621" i="2"/>
  <c r="M621" i="2" s="1"/>
  <c r="O621" i="2" s="1"/>
  <c r="Q621" i="2" s="1"/>
  <c r="I644" i="2"/>
  <c r="K645" i="2"/>
  <c r="M645" i="2" s="1"/>
  <c r="O645" i="2" s="1"/>
  <c r="Q645" i="2" s="1"/>
  <c r="I852" i="2"/>
  <c r="K853" i="2"/>
  <c r="M853" i="2" s="1"/>
  <c r="O853" i="2" s="1"/>
  <c r="Q853" i="2" s="1"/>
  <c r="I51" i="2"/>
  <c r="K51" i="2" s="1"/>
  <c r="M51" i="2" s="1"/>
  <c r="O51" i="2" s="1"/>
  <c r="Q51" i="2" s="1"/>
  <c r="K54" i="2"/>
  <c r="M54" i="2" s="1"/>
  <c r="O54" i="2" s="1"/>
  <c r="Q54" i="2" s="1"/>
  <c r="I200" i="2"/>
  <c r="K200" i="2" s="1"/>
  <c r="M200" i="2" s="1"/>
  <c r="O200" i="2" s="1"/>
  <c r="Q200" i="2" s="1"/>
  <c r="K201" i="2"/>
  <c r="M201" i="2" s="1"/>
  <c r="O201" i="2" s="1"/>
  <c r="Q201" i="2" s="1"/>
  <c r="I261" i="2"/>
  <c r="K262" i="2"/>
  <c r="M262" i="2" s="1"/>
  <c r="O262" i="2" s="1"/>
  <c r="Q262" i="2" s="1"/>
  <c r="I274" i="2"/>
  <c r="K274" i="2" s="1"/>
  <c r="M274" i="2" s="1"/>
  <c r="O274" i="2" s="1"/>
  <c r="Q274" i="2" s="1"/>
  <c r="K275" i="2"/>
  <c r="M275" i="2" s="1"/>
  <c r="O275" i="2" s="1"/>
  <c r="Q275" i="2" s="1"/>
  <c r="I320" i="2"/>
  <c r="K321" i="2"/>
  <c r="M321" i="2" s="1"/>
  <c r="O321" i="2" s="1"/>
  <c r="Q321" i="2" s="1"/>
  <c r="I361" i="2"/>
  <c r="K361" i="2" s="1"/>
  <c r="M361" i="2" s="1"/>
  <c r="O361" i="2" s="1"/>
  <c r="Q361" i="2" s="1"/>
  <c r="K362" i="2"/>
  <c r="M362" i="2" s="1"/>
  <c r="O362" i="2" s="1"/>
  <c r="Q362" i="2" s="1"/>
  <c r="I395" i="2"/>
  <c r="K395" i="2" s="1"/>
  <c r="M395" i="2" s="1"/>
  <c r="O395" i="2" s="1"/>
  <c r="Q395" i="2" s="1"/>
  <c r="K396" i="2"/>
  <c r="M396" i="2" s="1"/>
  <c r="O396" i="2" s="1"/>
  <c r="Q396" i="2" s="1"/>
  <c r="I499" i="2"/>
  <c r="K499" i="2" s="1"/>
  <c r="M499" i="2" s="1"/>
  <c r="O499" i="2" s="1"/>
  <c r="Q499" i="2" s="1"/>
  <c r="K500" i="2"/>
  <c r="M500" i="2" s="1"/>
  <c r="O500" i="2" s="1"/>
  <c r="Q500" i="2" s="1"/>
  <c r="I545" i="2"/>
  <c r="K546" i="2"/>
  <c r="M546" i="2" s="1"/>
  <c r="O546" i="2" s="1"/>
  <c r="Q546" i="2" s="1"/>
  <c r="I694" i="2"/>
  <c r="K694" i="2" s="1"/>
  <c r="M694" i="2" s="1"/>
  <c r="O694" i="2" s="1"/>
  <c r="Q694" i="2" s="1"/>
  <c r="K695" i="2"/>
  <c r="M695" i="2" s="1"/>
  <c r="O695" i="2" s="1"/>
  <c r="Q695" i="2" s="1"/>
  <c r="I763" i="2"/>
  <c r="K763" i="2" s="1"/>
  <c r="M763" i="2" s="1"/>
  <c r="O763" i="2" s="1"/>
  <c r="Q763" i="2" s="1"/>
  <c r="K764" i="2"/>
  <c r="M764" i="2" s="1"/>
  <c r="O764" i="2" s="1"/>
  <c r="Q764" i="2" s="1"/>
  <c r="I140" i="2"/>
  <c r="K140" i="2" s="1"/>
  <c r="M140" i="2" s="1"/>
  <c r="O140" i="2" s="1"/>
  <c r="Q140" i="2" s="1"/>
  <c r="K141" i="2"/>
  <c r="M141" i="2" s="1"/>
  <c r="O141" i="2" s="1"/>
  <c r="Q141" i="2" s="1"/>
  <c r="I509" i="2"/>
  <c r="K510" i="2"/>
  <c r="M510" i="2" s="1"/>
  <c r="O510" i="2" s="1"/>
  <c r="Q510" i="2" s="1"/>
  <c r="I807" i="2"/>
  <c r="K807" i="2" s="1"/>
  <c r="M807" i="2" s="1"/>
  <c r="O807" i="2" s="1"/>
  <c r="Q807" i="2" s="1"/>
  <c r="K808" i="2"/>
  <c r="M808" i="2" s="1"/>
  <c r="O808" i="2" s="1"/>
  <c r="Q808" i="2" s="1"/>
  <c r="I876" i="2"/>
  <c r="K876" i="2" s="1"/>
  <c r="M876" i="2" s="1"/>
  <c r="O876" i="2" s="1"/>
  <c r="Q876" i="2" s="1"/>
  <c r="K877" i="2"/>
  <c r="M877" i="2" s="1"/>
  <c r="O877" i="2" s="1"/>
  <c r="Q877" i="2" s="1"/>
  <c r="I16" i="2"/>
  <c r="K17" i="2"/>
  <c r="M17" i="2" s="1"/>
  <c r="O17" i="2" s="1"/>
  <c r="Q17" i="2" s="1"/>
  <c r="I471" i="2"/>
  <c r="K472" i="2"/>
  <c r="M472" i="2" s="1"/>
  <c r="O472" i="2" s="1"/>
  <c r="Q472" i="2" s="1"/>
  <c r="G499" i="4"/>
  <c r="I598" i="2"/>
  <c r="G218" i="4"/>
  <c r="I218" i="4" s="1"/>
  <c r="K218" i="4" s="1"/>
  <c r="M218" i="4" s="1"/>
  <c r="O218" i="4" s="1"/>
  <c r="I703" i="2"/>
  <c r="I568" i="2"/>
  <c r="K568" i="2" s="1"/>
  <c r="M568" i="2" s="1"/>
  <c r="O568" i="2" s="1"/>
  <c r="Q568" i="2" s="1"/>
  <c r="G23" i="4"/>
  <c r="I77" i="2"/>
  <c r="I85" i="2"/>
  <c r="I112" i="2"/>
  <c r="I309" i="2"/>
  <c r="I418" i="2"/>
  <c r="K418" i="2" s="1"/>
  <c r="M418" i="2" s="1"/>
  <c r="O418" i="2" s="1"/>
  <c r="Q418" i="2" s="1"/>
  <c r="G552" i="4"/>
  <c r="G65" i="4"/>
  <c r="I65" i="4" s="1"/>
  <c r="K65" i="4" s="1"/>
  <c r="M65" i="4" s="1"/>
  <c r="O65" i="4" s="1"/>
  <c r="G411" i="4"/>
  <c r="G456" i="4"/>
  <c r="I871" i="2"/>
  <c r="I864" i="2"/>
  <c r="G357" i="4"/>
  <c r="I357" i="4" s="1"/>
  <c r="K357" i="4" s="1"/>
  <c r="M357" i="4" s="1"/>
  <c r="O357" i="4" s="1"/>
  <c r="G344" i="4"/>
  <c r="I344" i="4" s="1"/>
  <c r="K344" i="4" s="1"/>
  <c r="M344" i="4" s="1"/>
  <c r="O344" i="4" s="1"/>
  <c r="G473" i="4"/>
  <c r="I473" i="4" s="1"/>
  <c r="K473" i="4" s="1"/>
  <c r="M473" i="4" s="1"/>
  <c r="O473" i="4" s="1"/>
  <c r="I425" i="2"/>
  <c r="K425" i="2" s="1"/>
  <c r="M425" i="2" s="1"/>
  <c r="O425" i="2" s="1"/>
  <c r="Q425" i="2" s="1"/>
  <c r="I659" i="2"/>
  <c r="I720" i="2"/>
  <c r="K720" i="2" s="1"/>
  <c r="M720" i="2" s="1"/>
  <c r="O720" i="2" s="1"/>
  <c r="Q720" i="2" s="1"/>
  <c r="G157" i="4"/>
  <c r="G195" i="4"/>
  <c r="I195" i="4" s="1"/>
  <c r="K195" i="4" s="1"/>
  <c r="M195" i="4" s="1"/>
  <c r="O195" i="4" s="1"/>
  <c r="G478" i="4"/>
  <c r="I478" i="4" s="1"/>
  <c r="K478" i="4" s="1"/>
  <c r="M478" i="4" s="1"/>
  <c r="O478" i="4" s="1"/>
  <c r="G58" i="4"/>
  <c r="I58" i="4" s="1"/>
  <c r="K58" i="4" s="1"/>
  <c r="M58" i="4" s="1"/>
  <c r="O58" i="4" s="1"/>
  <c r="G352" i="4"/>
  <c r="I352" i="4" s="1"/>
  <c r="K352" i="4" s="1"/>
  <c r="M352" i="4" s="1"/>
  <c r="O352" i="4" s="1"/>
  <c r="G202" i="4"/>
  <c r="I202" i="4" s="1"/>
  <c r="K202" i="4" s="1"/>
  <c r="M202" i="4" s="1"/>
  <c r="O202" i="4" s="1"/>
  <c r="G277" i="4"/>
  <c r="G564" i="4"/>
  <c r="I793" i="2"/>
  <c r="K793" i="2" s="1"/>
  <c r="M793" i="2" s="1"/>
  <c r="O793" i="2" s="1"/>
  <c r="Q793" i="2" s="1"/>
  <c r="I477" i="2"/>
  <c r="I133" i="2"/>
  <c r="I725" i="2"/>
  <c r="K725" i="2" s="1"/>
  <c r="M725" i="2" s="1"/>
  <c r="O725" i="2" s="1"/>
  <c r="Q725" i="2" s="1"/>
  <c r="I798" i="2"/>
  <c r="K798" i="2" s="1"/>
  <c r="M798" i="2" s="1"/>
  <c r="O798" i="2" s="1"/>
  <c r="Q798" i="2" s="1"/>
  <c r="I367" i="2"/>
  <c r="K367" i="2" s="1"/>
  <c r="M367" i="2" s="1"/>
  <c r="O367" i="2" s="1"/>
  <c r="Q367" i="2" s="1"/>
  <c r="I856" i="2"/>
  <c r="I438" i="2"/>
  <c r="K438" i="2" s="1"/>
  <c r="M438" i="2" s="1"/>
  <c r="O438" i="2" s="1"/>
  <c r="Q438" i="2" s="1"/>
  <c r="G392" i="4" l="1"/>
  <c r="I392" i="4" s="1"/>
  <c r="K392" i="4" s="1"/>
  <c r="M392" i="4" s="1"/>
  <c r="O392" i="4" s="1"/>
  <c r="G573" i="4"/>
  <c r="I573" i="4" s="1"/>
  <c r="K573" i="4" s="1"/>
  <c r="M573" i="4" s="1"/>
  <c r="O573" i="4" s="1"/>
  <c r="G587" i="4"/>
  <c r="I587" i="4" s="1"/>
  <c r="K587" i="4" s="1"/>
  <c r="M587" i="4" s="1"/>
  <c r="O587" i="4" s="1"/>
  <c r="I264" i="2"/>
  <c r="K264" i="2" s="1"/>
  <c r="M264" i="2" s="1"/>
  <c r="O264" i="2" s="1"/>
  <c r="Q264" i="2" s="1"/>
  <c r="I411" i="4"/>
  <c r="K411" i="4" s="1"/>
  <c r="M411" i="4" s="1"/>
  <c r="O411" i="4" s="1"/>
  <c r="G498" i="4"/>
  <c r="I498" i="4" s="1"/>
  <c r="K498" i="4" s="1"/>
  <c r="M498" i="4" s="1"/>
  <c r="O498" i="4" s="1"/>
  <c r="I499" i="4"/>
  <c r="K499" i="4" s="1"/>
  <c r="M499" i="4" s="1"/>
  <c r="O499" i="4" s="1"/>
  <c r="G13" i="4"/>
  <c r="I13" i="4" s="1"/>
  <c r="K13" i="4" s="1"/>
  <c r="M13" i="4" s="1"/>
  <c r="O13" i="4" s="1"/>
  <c r="I23" i="4"/>
  <c r="K23" i="4" s="1"/>
  <c r="M23" i="4" s="1"/>
  <c r="O23" i="4" s="1"/>
  <c r="G547" i="4"/>
  <c r="I547" i="4" s="1"/>
  <c r="K547" i="4" s="1"/>
  <c r="M547" i="4" s="1"/>
  <c r="O547" i="4" s="1"/>
  <c r="I548" i="4"/>
  <c r="K548" i="4" s="1"/>
  <c r="M548" i="4" s="1"/>
  <c r="O548" i="4" s="1"/>
  <c r="G559" i="4"/>
  <c r="I559" i="4" s="1"/>
  <c r="K559" i="4" s="1"/>
  <c r="M559" i="4" s="1"/>
  <c r="O559" i="4" s="1"/>
  <c r="I560" i="4"/>
  <c r="K560" i="4" s="1"/>
  <c r="M560" i="4" s="1"/>
  <c r="O560" i="4" s="1"/>
  <c r="G569" i="4"/>
  <c r="I569" i="4" s="1"/>
  <c r="K569" i="4" s="1"/>
  <c r="M569" i="4" s="1"/>
  <c r="O569" i="4" s="1"/>
  <c r="I570" i="4"/>
  <c r="K570" i="4" s="1"/>
  <c r="M570" i="4" s="1"/>
  <c r="O570" i="4" s="1"/>
  <c r="G563" i="4"/>
  <c r="I563" i="4" s="1"/>
  <c r="K563" i="4" s="1"/>
  <c r="M563" i="4" s="1"/>
  <c r="O563" i="4" s="1"/>
  <c r="I564" i="4"/>
  <c r="K564" i="4" s="1"/>
  <c r="M564" i="4" s="1"/>
  <c r="O564" i="4" s="1"/>
  <c r="G156" i="4"/>
  <c r="I156" i="4" s="1"/>
  <c r="K156" i="4" s="1"/>
  <c r="M156" i="4" s="1"/>
  <c r="O156" i="4" s="1"/>
  <c r="I157" i="4"/>
  <c r="K157" i="4" s="1"/>
  <c r="M157" i="4" s="1"/>
  <c r="O157" i="4" s="1"/>
  <c r="G551" i="4"/>
  <c r="I552" i="4"/>
  <c r="K552" i="4" s="1"/>
  <c r="M552" i="4" s="1"/>
  <c r="O552" i="4" s="1"/>
  <c r="G273" i="4"/>
  <c r="I273" i="4" s="1"/>
  <c r="K273" i="4" s="1"/>
  <c r="M273" i="4" s="1"/>
  <c r="O273" i="4" s="1"/>
  <c r="I277" i="4"/>
  <c r="K277" i="4" s="1"/>
  <c r="M277" i="4" s="1"/>
  <c r="O277" i="4" s="1"/>
  <c r="G520" i="4"/>
  <c r="I520" i="4" s="1"/>
  <c r="K520" i="4" s="1"/>
  <c r="M520" i="4" s="1"/>
  <c r="O520" i="4" s="1"/>
  <c r="G446" i="4"/>
  <c r="I446" i="4" s="1"/>
  <c r="K446" i="4" s="1"/>
  <c r="M446" i="4" s="1"/>
  <c r="O446" i="4" s="1"/>
  <c r="I456" i="4"/>
  <c r="K456" i="4" s="1"/>
  <c r="M456" i="4" s="1"/>
  <c r="O456" i="4" s="1"/>
  <c r="G541" i="4"/>
  <c r="I541" i="4" s="1"/>
  <c r="K541" i="4" s="1"/>
  <c r="M541" i="4" s="1"/>
  <c r="O541" i="4" s="1"/>
  <c r="I542" i="4"/>
  <c r="K542" i="4" s="1"/>
  <c r="M542" i="4" s="1"/>
  <c r="O542" i="4" s="1"/>
  <c r="I762" i="2"/>
  <c r="K762" i="2" s="1"/>
  <c r="M762" i="2" s="1"/>
  <c r="O762" i="2" s="1"/>
  <c r="Q762" i="2" s="1"/>
  <c r="I619" i="2"/>
  <c r="K619" i="2" s="1"/>
  <c r="M619" i="2" s="1"/>
  <c r="O619" i="2" s="1"/>
  <c r="Q619" i="2" s="1"/>
  <c r="K632" i="2"/>
  <c r="M632" i="2" s="1"/>
  <c r="O632" i="2" s="1"/>
  <c r="Q632" i="2" s="1"/>
  <c r="I325" i="2"/>
  <c r="K325" i="2" s="1"/>
  <c r="M325" i="2" s="1"/>
  <c r="O325" i="2" s="1"/>
  <c r="Q325" i="2" s="1"/>
  <c r="I751" i="2"/>
  <c r="K751" i="2" s="1"/>
  <c r="M751" i="2" s="1"/>
  <c r="O751" i="2" s="1"/>
  <c r="Q751" i="2" s="1"/>
  <c r="I391" i="2"/>
  <c r="I390" i="2" s="1"/>
  <c r="K390" i="2" s="1"/>
  <c r="M390" i="2" s="1"/>
  <c r="O390" i="2" s="1"/>
  <c r="Q390" i="2" s="1"/>
  <c r="I132" i="2"/>
  <c r="K133" i="2"/>
  <c r="M133" i="2" s="1"/>
  <c r="O133" i="2" s="1"/>
  <c r="Q133" i="2" s="1"/>
  <c r="I308" i="2"/>
  <c r="K309" i="2"/>
  <c r="M309" i="2" s="1"/>
  <c r="O309" i="2" s="1"/>
  <c r="Q309" i="2" s="1"/>
  <c r="I76" i="2"/>
  <c r="K76" i="2" s="1"/>
  <c r="M76" i="2" s="1"/>
  <c r="O76" i="2" s="1"/>
  <c r="Q76" i="2" s="1"/>
  <c r="K77" i="2"/>
  <c r="M77" i="2" s="1"/>
  <c r="O77" i="2" s="1"/>
  <c r="Q77" i="2" s="1"/>
  <c r="I476" i="2"/>
  <c r="K477" i="2"/>
  <c r="M477" i="2" s="1"/>
  <c r="O477" i="2" s="1"/>
  <c r="Q477" i="2" s="1"/>
  <c r="I863" i="2"/>
  <c r="K863" i="2" s="1"/>
  <c r="M863" i="2" s="1"/>
  <c r="O863" i="2" s="1"/>
  <c r="Q863" i="2" s="1"/>
  <c r="K864" i="2"/>
  <c r="M864" i="2" s="1"/>
  <c r="O864" i="2" s="1"/>
  <c r="Q864" i="2" s="1"/>
  <c r="I111" i="2"/>
  <c r="K111" i="2" s="1"/>
  <c r="M111" i="2" s="1"/>
  <c r="O111" i="2" s="1"/>
  <c r="Q111" i="2" s="1"/>
  <c r="K112" i="2"/>
  <c r="M112" i="2" s="1"/>
  <c r="O112" i="2" s="1"/>
  <c r="Q112" i="2" s="1"/>
  <c r="I684" i="2"/>
  <c r="K684" i="2" s="1"/>
  <c r="M684" i="2" s="1"/>
  <c r="O684" i="2" s="1"/>
  <c r="Q684" i="2" s="1"/>
  <c r="K703" i="2"/>
  <c r="M703" i="2" s="1"/>
  <c r="O703" i="2" s="1"/>
  <c r="Q703" i="2" s="1"/>
  <c r="I15" i="2"/>
  <c r="K15" i="2" s="1"/>
  <c r="M15" i="2" s="1"/>
  <c r="O15" i="2" s="1"/>
  <c r="Q15" i="2" s="1"/>
  <c r="K16" i="2"/>
  <c r="M16" i="2" s="1"/>
  <c r="O16" i="2" s="1"/>
  <c r="Q16" i="2" s="1"/>
  <c r="I851" i="2"/>
  <c r="K851" i="2" s="1"/>
  <c r="M851" i="2" s="1"/>
  <c r="O851" i="2" s="1"/>
  <c r="Q851" i="2" s="1"/>
  <c r="K852" i="2"/>
  <c r="M852" i="2" s="1"/>
  <c r="O852" i="2" s="1"/>
  <c r="Q852" i="2" s="1"/>
  <c r="I447" i="2"/>
  <c r="K454" i="2"/>
  <c r="M454" i="2" s="1"/>
  <c r="O454" i="2" s="1"/>
  <c r="Q454" i="2" s="1"/>
  <c r="I413" i="2"/>
  <c r="K413" i="2" s="1"/>
  <c r="M413" i="2" s="1"/>
  <c r="O413" i="2" s="1"/>
  <c r="Q413" i="2" s="1"/>
  <c r="K414" i="2"/>
  <c r="M414" i="2" s="1"/>
  <c r="O414" i="2" s="1"/>
  <c r="Q414" i="2" s="1"/>
  <c r="I593" i="2"/>
  <c r="K593" i="2" s="1"/>
  <c r="M593" i="2" s="1"/>
  <c r="O593" i="2" s="1"/>
  <c r="Q593" i="2" s="1"/>
  <c r="K594" i="2"/>
  <c r="M594" i="2" s="1"/>
  <c r="O594" i="2" s="1"/>
  <c r="Q594" i="2" s="1"/>
  <c r="I490" i="2"/>
  <c r="K490" i="2" s="1"/>
  <c r="M490" i="2" s="1"/>
  <c r="O490" i="2" s="1"/>
  <c r="Q490" i="2" s="1"/>
  <c r="K491" i="2"/>
  <c r="M491" i="2" s="1"/>
  <c r="O491" i="2" s="1"/>
  <c r="Q491" i="2" s="1"/>
  <c r="I745" i="2"/>
  <c r="K746" i="2"/>
  <c r="M746" i="2" s="1"/>
  <c r="O746" i="2" s="1"/>
  <c r="Q746" i="2" s="1"/>
  <c r="I520" i="2"/>
  <c r="K524" i="2"/>
  <c r="M524" i="2" s="1"/>
  <c r="O524" i="2" s="1"/>
  <c r="Q524" i="2" s="1"/>
  <c r="I117" i="2"/>
  <c r="K117" i="2" s="1"/>
  <c r="M117" i="2" s="1"/>
  <c r="O117" i="2" s="1"/>
  <c r="Q117" i="2" s="1"/>
  <c r="K118" i="2"/>
  <c r="M118" i="2" s="1"/>
  <c r="O118" i="2" s="1"/>
  <c r="Q118" i="2" s="1"/>
  <c r="I675" i="2"/>
  <c r="K676" i="2"/>
  <c r="M676" i="2" s="1"/>
  <c r="O676" i="2" s="1"/>
  <c r="Q676" i="2" s="1"/>
  <c r="I540" i="2"/>
  <c r="K541" i="2"/>
  <c r="M541" i="2" s="1"/>
  <c r="O541" i="2" s="1"/>
  <c r="Q541" i="2" s="1"/>
  <c r="I583" i="2"/>
  <c r="K587" i="2"/>
  <c r="M587" i="2" s="1"/>
  <c r="O587" i="2" s="1"/>
  <c r="Q587" i="2" s="1"/>
  <c r="I776" i="2"/>
  <c r="K780" i="2"/>
  <c r="M780" i="2" s="1"/>
  <c r="O780" i="2" s="1"/>
  <c r="Q780" i="2" s="1"/>
  <c r="I630" i="2"/>
  <c r="K630" i="2" s="1"/>
  <c r="M630" i="2" s="1"/>
  <c r="O630" i="2" s="1"/>
  <c r="Q630" i="2" s="1"/>
  <c r="K631" i="2"/>
  <c r="M631" i="2" s="1"/>
  <c r="O631" i="2" s="1"/>
  <c r="Q631" i="2" s="1"/>
  <c r="I680" i="2"/>
  <c r="K680" i="2" s="1"/>
  <c r="M680" i="2" s="1"/>
  <c r="O680" i="2" s="1"/>
  <c r="Q680" i="2" s="1"/>
  <c r="K681" i="2"/>
  <c r="M681" i="2" s="1"/>
  <c r="O681" i="2" s="1"/>
  <c r="Q681" i="2" s="1"/>
  <c r="I740" i="2"/>
  <c r="K741" i="2"/>
  <c r="M741" i="2" s="1"/>
  <c r="O741" i="2" s="1"/>
  <c r="Q741" i="2" s="1"/>
  <c r="I771" i="2"/>
  <c r="K772" i="2"/>
  <c r="M772" i="2" s="1"/>
  <c r="O772" i="2" s="1"/>
  <c r="Q772" i="2" s="1"/>
  <c r="I615" i="2"/>
  <c r="K615" i="2" s="1"/>
  <c r="M615" i="2" s="1"/>
  <c r="O615" i="2" s="1"/>
  <c r="Q615" i="2" s="1"/>
  <c r="K616" i="2"/>
  <c r="M616" i="2" s="1"/>
  <c r="O616" i="2" s="1"/>
  <c r="Q616" i="2" s="1"/>
  <c r="I556" i="2"/>
  <c r="I648" i="2"/>
  <c r="K659" i="2"/>
  <c r="M659" i="2" s="1"/>
  <c r="O659" i="2" s="1"/>
  <c r="Q659" i="2" s="1"/>
  <c r="I870" i="2"/>
  <c r="K871" i="2"/>
  <c r="M871" i="2" s="1"/>
  <c r="O871" i="2" s="1"/>
  <c r="Q871" i="2" s="1"/>
  <c r="I84" i="2"/>
  <c r="K84" i="2" s="1"/>
  <c r="M84" i="2" s="1"/>
  <c r="O84" i="2" s="1"/>
  <c r="Q84" i="2" s="1"/>
  <c r="K85" i="2"/>
  <c r="M85" i="2" s="1"/>
  <c r="O85" i="2" s="1"/>
  <c r="Q85" i="2" s="1"/>
  <c r="I498" i="2"/>
  <c r="I41" i="2"/>
  <c r="I855" i="2"/>
  <c r="K855" i="2" s="1"/>
  <c r="M855" i="2" s="1"/>
  <c r="O855" i="2" s="1"/>
  <c r="Q855" i="2" s="1"/>
  <c r="K856" i="2"/>
  <c r="M856" i="2" s="1"/>
  <c r="O856" i="2" s="1"/>
  <c r="Q856" i="2" s="1"/>
  <c r="I213" i="2"/>
  <c r="I819" i="2"/>
  <c r="I199" i="2"/>
  <c r="K199" i="2" s="1"/>
  <c r="M199" i="2" s="1"/>
  <c r="O199" i="2" s="1"/>
  <c r="Q199" i="2" s="1"/>
  <c r="I459" i="2"/>
  <c r="I597" i="2"/>
  <c r="K597" i="2" s="1"/>
  <c r="M597" i="2" s="1"/>
  <c r="O597" i="2" s="1"/>
  <c r="Q597" i="2" s="1"/>
  <c r="K598" i="2"/>
  <c r="M598" i="2" s="1"/>
  <c r="O598" i="2" s="1"/>
  <c r="Q598" i="2" s="1"/>
  <c r="I470" i="2"/>
  <c r="K470" i="2" s="1"/>
  <c r="M470" i="2" s="1"/>
  <c r="O470" i="2" s="1"/>
  <c r="Q470" i="2" s="1"/>
  <c r="K471" i="2"/>
  <c r="M471" i="2" s="1"/>
  <c r="O471" i="2" s="1"/>
  <c r="Q471" i="2" s="1"/>
  <c r="I508" i="2"/>
  <c r="K509" i="2"/>
  <c r="M509" i="2" s="1"/>
  <c r="O509" i="2" s="1"/>
  <c r="Q509" i="2" s="1"/>
  <c r="I544" i="2"/>
  <c r="K544" i="2" s="1"/>
  <c r="M544" i="2" s="1"/>
  <c r="O544" i="2" s="1"/>
  <c r="Q544" i="2" s="1"/>
  <c r="K545" i="2"/>
  <c r="M545" i="2" s="1"/>
  <c r="O545" i="2" s="1"/>
  <c r="Q545" i="2" s="1"/>
  <c r="I319" i="2"/>
  <c r="K320" i="2"/>
  <c r="M320" i="2" s="1"/>
  <c r="O320" i="2" s="1"/>
  <c r="Q320" i="2" s="1"/>
  <c r="I260" i="2"/>
  <c r="K260" i="2" s="1"/>
  <c r="M260" i="2" s="1"/>
  <c r="O260" i="2" s="1"/>
  <c r="Q260" i="2" s="1"/>
  <c r="K261" i="2"/>
  <c r="M261" i="2" s="1"/>
  <c r="O261" i="2" s="1"/>
  <c r="Q261" i="2" s="1"/>
  <c r="I643" i="2"/>
  <c r="K644" i="2"/>
  <c r="M644" i="2" s="1"/>
  <c r="O644" i="2" s="1"/>
  <c r="Q644" i="2" s="1"/>
  <c r="I25" i="2"/>
  <c r="K25" i="2" s="1"/>
  <c r="M25" i="2" s="1"/>
  <c r="O25" i="2" s="1"/>
  <c r="Q25" i="2" s="1"/>
  <c r="K26" i="2"/>
  <c r="M26" i="2" s="1"/>
  <c r="O26" i="2" s="1"/>
  <c r="Q26" i="2" s="1"/>
  <c r="I535" i="2"/>
  <c r="K536" i="2"/>
  <c r="M536" i="2" s="1"/>
  <c r="O536" i="2" s="1"/>
  <c r="Q536" i="2" s="1"/>
  <c r="I441" i="2"/>
  <c r="K441" i="2" s="1"/>
  <c r="M441" i="2" s="1"/>
  <c r="O441" i="2" s="1"/>
  <c r="Q441" i="2" s="1"/>
  <c r="K442" i="2"/>
  <c r="M442" i="2" s="1"/>
  <c r="O442" i="2" s="1"/>
  <c r="Q442" i="2" s="1"/>
  <c r="I162" i="2"/>
  <c r="K169" i="2"/>
  <c r="M169" i="2" s="1"/>
  <c r="O169" i="2" s="1"/>
  <c r="Q169" i="2" s="1"/>
  <c r="I21" i="2"/>
  <c r="K22" i="2"/>
  <c r="M22" i="2" s="1"/>
  <c r="O22" i="2" s="1"/>
  <c r="Q22" i="2" s="1"/>
  <c r="I193" i="2"/>
  <c r="K194" i="2"/>
  <c r="M194" i="2" s="1"/>
  <c r="O194" i="2" s="1"/>
  <c r="Q194" i="2" s="1"/>
  <c r="I485" i="2"/>
  <c r="K486" i="2"/>
  <c r="M486" i="2" s="1"/>
  <c r="O486" i="2" s="1"/>
  <c r="Q486" i="2" s="1"/>
  <c r="I100" i="2"/>
  <c r="K101" i="2"/>
  <c r="M101" i="2" s="1"/>
  <c r="O101" i="2" s="1"/>
  <c r="Q101" i="2" s="1"/>
  <c r="I710" i="2"/>
  <c r="K710" i="2" s="1"/>
  <c r="M710" i="2" s="1"/>
  <c r="O710" i="2" s="1"/>
  <c r="Q710" i="2" s="1"/>
  <c r="K711" i="2"/>
  <c r="M711" i="2" s="1"/>
  <c r="O711" i="2" s="1"/>
  <c r="Q711" i="2" s="1"/>
  <c r="I528" i="2"/>
  <c r="K529" i="2"/>
  <c r="M529" i="2" s="1"/>
  <c r="O529" i="2" s="1"/>
  <c r="Q529" i="2" s="1"/>
  <c r="I464" i="2"/>
  <c r="K465" i="2"/>
  <c r="M465" i="2" s="1"/>
  <c r="O465" i="2" s="1"/>
  <c r="Q465" i="2" s="1"/>
  <c r="I31" i="2"/>
  <c r="K32" i="2"/>
  <c r="M32" i="2" s="1"/>
  <c r="O32" i="2" s="1"/>
  <c r="Q32" i="2" s="1"/>
  <c r="I670" i="2"/>
  <c r="K671" i="2"/>
  <c r="M671" i="2" s="1"/>
  <c r="O671" i="2" s="1"/>
  <c r="Q671" i="2" s="1"/>
  <c r="I514" i="2"/>
  <c r="K515" i="2"/>
  <c r="M515" i="2" s="1"/>
  <c r="O515" i="2" s="1"/>
  <c r="Q515" i="2" s="1"/>
  <c r="I222" i="2"/>
  <c r="K223" i="2"/>
  <c r="M223" i="2" s="1"/>
  <c r="O223" i="2" s="1"/>
  <c r="Q223" i="2" s="1"/>
  <c r="I405" i="2"/>
  <c r="K409" i="2"/>
  <c r="M409" i="2" s="1"/>
  <c r="O409" i="2" s="1"/>
  <c r="Q409" i="2" s="1"/>
  <c r="I348" i="2"/>
  <c r="G176" i="4"/>
  <c r="I176" i="4" s="1"/>
  <c r="K176" i="4" s="1"/>
  <c r="I417" i="2"/>
  <c r="G42" i="4"/>
  <c r="I42" i="4" s="1"/>
  <c r="K42" i="4" s="1"/>
  <c r="M42" i="4" s="1"/>
  <c r="O42" i="4" s="1"/>
  <c r="G472" i="4"/>
  <c r="I472" i="4" s="1"/>
  <c r="K472" i="4" s="1"/>
  <c r="M472" i="4" s="1"/>
  <c r="O472" i="4" s="1"/>
  <c r="G329" i="4"/>
  <c r="I329" i="4" s="1"/>
  <c r="K329" i="4" s="1"/>
  <c r="M329" i="4" s="1"/>
  <c r="O329" i="4" s="1"/>
  <c r="I564" i="2"/>
  <c r="I789" i="2"/>
  <c r="I719" i="2"/>
  <c r="K391" i="2" l="1"/>
  <c r="M391" i="2" s="1"/>
  <c r="O391" i="2" s="1"/>
  <c r="Q391" i="2" s="1"/>
  <c r="I750" i="2"/>
  <c r="I749" i="2" s="1"/>
  <c r="K749" i="2" s="1"/>
  <c r="M749" i="2" s="1"/>
  <c r="G546" i="4"/>
  <c r="I551" i="4"/>
  <c r="K551" i="4" s="1"/>
  <c r="M551" i="4" s="1"/>
  <c r="O551" i="4" s="1"/>
  <c r="I110" i="2"/>
  <c r="K110" i="2" s="1"/>
  <c r="M110" i="2" s="1"/>
  <c r="O110" i="2" s="1"/>
  <c r="Q110" i="2" s="1"/>
  <c r="I324" i="2"/>
  <c r="K324" i="2" s="1"/>
  <c r="M324" i="2" s="1"/>
  <c r="O324" i="2" s="1"/>
  <c r="Q324" i="2" s="1"/>
  <c r="I198" i="2"/>
  <c r="I197" i="2" s="1"/>
  <c r="K197" i="2" s="1"/>
  <c r="M197" i="2" s="1"/>
  <c r="O197" i="2" s="1"/>
  <c r="Q197" i="2" s="1"/>
  <c r="I718" i="2"/>
  <c r="K719" i="2"/>
  <c r="M719" i="2" s="1"/>
  <c r="O719" i="2" s="1"/>
  <c r="Q719" i="2" s="1"/>
  <c r="I647" i="2"/>
  <c r="K647" i="2" s="1"/>
  <c r="M647" i="2" s="1"/>
  <c r="O647" i="2" s="1"/>
  <c r="Q647" i="2" s="1"/>
  <c r="K648" i="2"/>
  <c r="M648" i="2" s="1"/>
  <c r="O648" i="2" s="1"/>
  <c r="Q648" i="2" s="1"/>
  <c r="I75" i="2"/>
  <c r="I412" i="2"/>
  <c r="K412" i="2" s="1"/>
  <c r="M412" i="2" s="1"/>
  <c r="O412" i="2" s="1"/>
  <c r="Q412" i="2" s="1"/>
  <c r="K417" i="2"/>
  <c r="M417" i="2" s="1"/>
  <c r="O417" i="2" s="1"/>
  <c r="Q417" i="2" s="1"/>
  <c r="K405" i="2"/>
  <c r="M405" i="2" s="1"/>
  <c r="O405" i="2" s="1"/>
  <c r="Q405" i="2" s="1"/>
  <c r="I404" i="2"/>
  <c r="K404" i="2" s="1"/>
  <c r="M404" i="2" s="1"/>
  <c r="O404" i="2" s="1"/>
  <c r="Q404" i="2" s="1"/>
  <c r="I513" i="2"/>
  <c r="K514" i="2"/>
  <c r="M514" i="2" s="1"/>
  <c r="O514" i="2" s="1"/>
  <c r="Q514" i="2" s="1"/>
  <c r="I30" i="2"/>
  <c r="K30" i="2" s="1"/>
  <c r="M30" i="2" s="1"/>
  <c r="O30" i="2" s="1"/>
  <c r="Q30" i="2" s="1"/>
  <c r="K31" i="2"/>
  <c r="M31" i="2" s="1"/>
  <c r="O31" i="2" s="1"/>
  <c r="Q31" i="2" s="1"/>
  <c r="I527" i="2"/>
  <c r="K527" i="2" s="1"/>
  <c r="M527" i="2" s="1"/>
  <c r="O527" i="2" s="1"/>
  <c r="Q527" i="2" s="1"/>
  <c r="K528" i="2"/>
  <c r="M528" i="2" s="1"/>
  <c r="O528" i="2" s="1"/>
  <c r="Q528" i="2" s="1"/>
  <c r="I99" i="2"/>
  <c r="K99" i="2" s="1"/>
  <c r="M99" i="2" s="1"/>
  <c r="O99" i="2" s="1"/>
  <c r="Q99" i="2" s="1"/>
  <c r="K100" i="2"/>
  <c r="M100" i="2" s="1"/>
  <c r="O100" i="2" s="1"/>
  <c r="Q100" i="2" s="1"/>
  <c r="K193" i="2"/>
  <c r="M193" i="2" s="1"/>
  <c r="O193" i="2" s="1"/>
  <c r="Q193" i="2" s="1"/>
  <c r="I192" i="2"/>
  <c r="K162" i="2"/>
  <c r="I161" i="2"/>
  <c r="I534" i="2"/>
  <c r="K534" i="2" s="1"/>
  <c r="M534" i="2" s="1"/>
  <c r="O534" i="2" s="1"/>
  <c r="Q534" i="2" s="1"/>
  <c r="K535" i="2"/>
  <c r="M535" i="2" s="1"/>
  <c r="O535" i="2" s="1"/>
  <c r="Q535" i="2" s="1"/>
  <c r="I642" i="2"/>
  <c r="K643" i="2"/>
  <c r="M643" i="2" s="1"/>
  <c r="O643" i="2" s="1"/>
  <c r="Q643" i="2" s="1"/>
  <c r="I318" i="2"/>
  <c r="K319" i="2"/>
  <c r="M319" i="2" s="1"/>
  <c r="O319" i="2" s="1"/>
  <c r="Q319" i="2" s="1"/>
  <c r="I507" i="2"/>
  <c r="K508" i="2"/>
  <c r="M508" i="2" s="1"/>
  <c r="O508" i="2" s="1"/>
  <c r="Q508" i="2" s="1"/>
  <c r="I818" i="2"/>
  <c r="K819" i="2"/>
  <c r="M819" i="2" s="1"/>
  <c r="O819" i="2" s="1"/>
  <c r="Q819" i="2" s="1"/>
  <c r="I40" i="2"/>
  <c r="K40" i="2" s="1"/>
  <c r="M40" i="2" s="1"/>
  <c r="O40" i="2" s="1"/>
  <c r="Q40" i="2" s="1"/>
  <c r="K41" i="2"/>
  <c r="M41" i="2" s="1"/>
  <c r="O41" i="2" s="1"/>
  <c r="Q41" i="2" s="1"/>
  <c r="I555" i="2"/>
  <c r="K555" i="2" s="1"/>
  <c r="M555" i="2" s="1"/>
  <c r="O555" i="2" s="1"/>
  <c r="Q555" i="2" s="1"/>
  <c r="K556" i="2"/>
  <c r="M556" i="2" s="1"/>
  <c r="O556" i="2" s="1"/>
  <c r="Q556" i="2" s="1"/>
  <c r="I770" i="2"/>
  <c r="K770" i="2" s="1"/>
  <c r="M770" i="2" s="1"/>
  <c r="O770" i="2" s="1"/>
  <c r="Q770" i="2" s="1"/>
  <c r="K771" i="2"/>
  <c r="M771" i="2" s="1"/>
  <c r="O771" i="2" s="1"/>
  <c r="Q771" i="2" s="1"/>
  <c r="K776" i="2"/>
  <c r="M776" i="2" s="1"/>
  <c r="O776" i="2" s="1"/>
  <c r="Q776" i="2" s="1"/>
  <c r="I775" i="2"/>
  <c r="K775" i="2" s="1"/>
  <c r="M775" i="2" s="1"/>
  <c r="O775" i="2" s="1"/>
  <c r="Q775" i="2" s="1"/>
  <c r="K540" i="2"/>
  <c r="M540" i="2" s="1"/>
  <c r="O540" i="2" s="1"/>
  <c r="Q540" i="2" s="1"/>
  <c r="I539" i="2"/>
  <c r="I744" i="2"/>
  <c r="K744" i="2" s="1"/>
  <c r="M744" i="2" s="1"/>
  <c r="O744" i="2" s="1"/>
  <c r="Q744" i="2" s="1"/>
  <c r="K745" i="2"/>
  <c r="M745" i="2" s="1"/>
  <c r="O745" i="2" s="1"/>
  <c r="Q745" i="2" s="1"/>
  <c r="I446" i="2"/>
  <c r="K447" i="2"/>
  <c r="M447" i="2" s="1"/>
  <c r="O447" i="2" s="1"/>
  <c r="Q447" i="2" s="1"/>
  <c r="I475" i="2"/>
  <c r="K476" i="2"/>
  <c r="M476" i="2" s="1"/>
  <c r="O476" i="2" s="1"/>
  <c r="Q476" i="2" s="1"/>
  <c r="I307" i="2"/>
  <c r="K307" i="2" s="1"/>
  <c r="M307" i="2" s="1"/>
  <c r="O307" i="2" s="1"/>
  <c r="Q307" i="2" s="1"/>
  <c r="K308" i="2"/>
  <c r="M308" i="2" s="1"/>
  <c r="O308" i="2" s="1"/>
  <c r="Q308" i="2" s="1"/>
  <c r="I850" i="2"/>
  <c r="I788" i="2"/>
  <c r="K789" i="2"/>
  <c r="M789" i="2" s="1"/>
  <c r="O789" i="2" s="1"/>
  <c r="Q789" i="2" s="1"/>
  <c r="I458" i="2"/>
  <c r="K459" i="2"/>
  <c r="M459" i="2" s="1"/>
  <c r="O459" i="2" s="1"/>
  <c r="Q459" i="2" s="1"/>
  <c r="I212" i="2"/>
  <c r="K213" i="2"/>
  <c r="M213" i="2" s="1"/>
  <c r="O213" i="2" s="1"/>
  <c r="Q213" i="2" s="1"/>
  <c r="I489" i="2"/>
  <c r="K489" i="2" s="1"/>
  <c r="M489" i="2" s="1"/>
  <c r="O489" i="2" s="1"/>
  <c r="Q489" i="2" s="1"/>
  <c r="K498" i="2"/>
  <c r="M498" i="2" s="1"/>
  <c r="O498" i="2" s="1"/>
  <c r="Q498" i="2" s="1"/>
  <c r="I869" i="2"/>
  <c r="K869" i="2" s="1"/>
  <c r="M869" i="2" s="1"/>
  <c r="O869" i="2" s="1"/>
  <c r="Q869" i="2" s="1"/>
  <c r="K870" i="2"/>
  <c r="M870" i="2" s="1"/>
  <c r="O870" i="2" s="1"/>
  <c r="Q870" i="2" s="1"/>
  <c r="I592" i="2"/>
  <c r="I563" i="2"/>
  <c r="K564" i="2"/>
  <c r="I679" i="2"/>
  <c r="I347" i="2"/>
  <c r="K347" i="2" s="1"/>
  <c r="M347" i="2" s="1"/>
  <c r="O347" i="2" s="1"/>
  <c r="Q347" i="2" s="1"/>
  <c r="K348" i="2"/>
  <c r="M348" i="2" s="1"/>
  <c r="O348" i="2" s="1"/>
  <c r="Q348" i="2" s="1"/>
  <c r="K222" i="2"/>
  <c r="M222" i="2" s="1"/>
  <c r="O222" i="2" s="1"/>
  <c r="Q222" i="2" s="1"/>
  <c r="I221" i="2"/>
  <c r="I669" i="2"/>
  <c r="K669" i="2" s="1"/>
  <c r="M669" i="2" s="1"/>
  <c r="O669" i="2" s="1"/>
  <c r="Q669" i="2" s="1"/>
  <c r="K670" i="2"/>
  <c r="M670" i="2" s="1"/>
  <c r="O670" i="2" s="1"/>
  <c r="Q670" i="2" s="1"/>
  <c r="I463" i="2"/>
  <c r="K463" i="2" s="1"/>
  <c r="M463" i="2" s="1"/>
  <c r="O463" i="2" s="1"/>
  <c r="Q463" i="2" s="1"/>
  <c r="K464" i="2"/>
  <c r="M464" i="2" s="1"/>
  <c r="O464" i="2" s="1"/>
  <c r="Q464" i="2" s="1"/>
  <c r="I484" i="2"/>
  <c r="K484" i="2" s="1"/>
  <c r="M484" i="2" s="1"/>
  <c r="O484" i="2" s="1"/>
  <c r="Q484" i="2" s="1"/>
  <c r="K485" i="2"/>
  <c r="M485" i="2" s="1"/>
  <c r="O485" i="2" s="1"/>
  <c r="Q485" i="2" s="1"/>
  <c r="K21" i="2"/>
  <c r="M21" i="2" s="1"/>
  <c r="O21" i="2" s="1"/>
  <c r="Q21" i="2" s="1"/>
  <c r="I20" i="2"/>
  <c r="I739" i="2"/>
  <c r="K739" i="2" s="1"/>
  <c r="M739" i="2" s="1"/>
  <c r="O739" i="2" s="1"/>
  <c r="Q739" i="2" s="1"/>
  <c r="K740" i="2"/>
  <c r="M740" i="2" s="1"/>
  <c r="O740" i="2" s="1"/>
  <c r="Q740" i="2" s="1"/>
  <c r="K583" i="2"/>
  <c r="M583" i="2" s="1"/>
  <c r="I582" i="2"/>
  <c r="I674" i="2"/>
  <c r="K674" i="2" s="1"/>
  <c r="M674" i="2" s="1"/>
  <c r="O674" i="2" s="1"/>
  <c r="Q674" i="2" s="1"/>
  <c r="K675" i="2"/>
  <c r="M675" i="2" s="1"/>
  <c r="O675" i="2" s="1"/>
  <c r="Q675" i="2" s="1"/>
  <c r="I519" i="2"/>
  <c r="K520" i="2"/>
  <c r="M520" i="2" s="1"/>
  <c r="O520" i="2" s="1"/>
  <c r="Q520" i="2" s="1"/>
  <c r="I259" i="2"/>
  <c r="I614" i="2"/>
  <c r="I131" i="2"/>
  <c r="K131" i="2" s="1"/>
  <c r="M131" i="2" s="1"/>
  <c r="O131" i="2" s="1"/>
  <c r="Q131" i="2" s="1"/>
  <c r="K132" i="2"/>
  <c r="M132" i="2" s="1"/>
  <c r="O132" i="2" s="1"/>
  <c r="Q132" i="2" s="1"/>
  <c r="G12" i="4"/>
  <c r="O583" i="2" l="1"/>
  <c r="Q583" i="2" s="1"/>
  <c r="M176" i="4"/>
  <c r="O176" i="4" s="1"/>
  <c r="M564" i="2"/>
  <c r="O564" i="2" s="1"/>
  <c r="Q564" i="2" s="1"/>
  <c r="M162" i="2"/>
  <c r="O162" i="2" s="1"/>
  <c r="Q162" i="2" s="1"/>
  <c r="K750" i="2"/>
  <c r="M750" i="2" s="1"/>
  <c r="I546" i="4"/>
  <c r="K546" i="4" s="1"/>
  <c r="M546" i="4" s="1"/>
  <c r="O546" i="4" s="1"/>
  <c r="G540" i="4"/>
  <c r="I540" i="4" s="1"/>
  <c r="K540" i="4" s="1"/>
  <c r="I12" i="4"/>
  <c r="K12" i="4" s="1"/>
  <c r="M12" i="4" s="1"/>
  <c r="O12" i="4" s="1"/>
  <c r="K198" i="2"/>
  <c r="M198" i="2" s="1"/>
  <c r="O198" i="2" s="1"/>
  <c r="Q198" i="2" s="1"/>
  <c r="I613" i="2"/>
  <c r="K613" i="2" s="1"/>
  <c r="M613" i="2" s="1"/>
  <c r="O613" i="2" s="1"/>
  <c r="Q613" i="2" s="1"/>
  <c r="K614" i="2"/>
  <c r="M614" i="2" s="1"/>
  <c r="O614" i="2" s="1"/>
  <c r="Q614" i="2" s="1"/>
  <c r="I554" i="2"/>
  <c r="K563" i="2"/>
  <c r="M563" i="2" s="1"/>
  <c r="O563" i="2" s="1"/>
  <c r="Q563" i="2" s="1"/>
  <c r="I849" i="2"/>
  <c r="K850" i="2"/>
  <c r="M850" i="2" s="1"/>
  <c r="O850" i="2" s="1"/>
  <c r="Q850" i="2" s="1"/>
  <c r="K475" i="2"/>
  <c r="M475" i="2" s="1"/>
  <c r="O475" i="2" s="1"/>
  <c r="Q475" i="2" s="1"/>
  <c r="I469" i="2"/>
  <c r="I817" i="2"/>
  <c r="K817" i="2" s="1"/>
  <c r="M817" i="2" s="1"/>
  <c r="O817" i="2" s="1"/>
  <c r="Q817" i="2" s="1"/>
  <c r="K818" i="2"/>
  <c r="M818" i="2" s="1"/>
  <c r="O818" i="2" s="1"/>
  <c r="Q818" i="2" s="1"/>
  <c r="I317" i="2"/>
  <c r="K317" i="2" s="1"/>
  <c r="M317" i="2" s="1"/>
  <c r="O317" i="2" s="1"/>
  <c r="Q317" i="2" s="1"/>
  <c r="K318" i="2"/>
  <c r="M318" i="2" s="1"/>
  <c r="O318" i="2" s="1"/>
  <c r="Q318" i="2" s="1"/>
  <c r="I512" i="2"/>
  <c r="K512" i="2" s="1"/>
  <c r="M512" i="2" s="1"/>
  <c r="O512" i="2" s="1"/>
  <c r="Q512" i="2" s="1"/>
  <c r="K513" i="2"/>
  <c r="M513" i="2" s="1"/>
  <c r="O513" i="2" s="1"/>
  <c r="Q513" i="2" s="1"/>
  <c r="K259" i="2"/>
  <c r="I258" i="2"/>
  <c r="I252" i="2" s="1"/>
  <c r="K252" i="2" s="1"/>
  <c r="M252" i="2" s="1"/>
  <c r="O252" i="2" s="1"/>
  <c r="Q252" i="2" s="1"/>
  <c r="I591" i="2"/>
  <c r="K592" i="2"/>
  <c r="M592" i="2" s="1"/>
  <c r="O592" i="2" s="1"/>
  <c r="Q592" i="2" s="1"/>
  <c r="I457" i="2"/>
  <c r="K457" i="2" s="1"/>
  <c r="M457" i="2" s="1"/>
  <c r="O457" i="2" s="1"/>
  <c r="Q457" i="2" s="1"/>
  <c r="K458" i="2"/>
  <c r="M458" i="2" s="1"/>
  <c r="O458" i="2" s="1"/>
  <c r="Q458" i="2" s="1"/>
  <c r="I533" i="2"/>
  <c r="K533" i="2" s="1"/>
  <c r="M533" i="2" s="1"/>
  <c r="O533" i="2" s="1"/>
  <c r="Q533" i="2" s="1"/>
  <c r="K539" i="2"/>
  <c r="M539" i="2" s="1"/>
  <c r="O539" i="2" s="1"/>
  <c r="Q539" i="2" s="1"/>
  <c r="I160" i="2"/>
  <c r="K160" i="2" s="1"/>
  <c r="M160" i="2" s="1"/>
  <c r="O160" i="2" s="1"/>
  <c r="Q160" i="2" s="1"/>
  <c r="K161" i="2"/>
  <c r="I717" i="2"/>
  <c r="K717" i="2" s="1"/>
  <c r="M717" i="2" s="1"/>
  <c r="O717" i="2" s="1"/>
  <c r="Q717" i="2" s="1"/>
  <c r="K718" i="2"/>
  <c r="M718" i="2" s="1"/>
  <c r="O718" i="2" s="1"/>
  <c r="Q718" i="2" s="1"/>
  <c r="I323" i="2"/>
  <c r="I581" i="2"/>
  <c r="K581" i="2" s="1"/>
  <c r="M581" i="2" s="1"/>
  <c r="O581" i="2" s="1"/>
  <c r="Q581" i="2" s="1"/>
  <c r="K582" i="2"/>
  <c r="M582" i="2" s="1"/>
  <c r="I14" i="2"/>
  <c r="K20" i="2"/>
  <c r="M20" i="2" s="1"/>
  <c r="O20" i="2" s="1"/>
  <c r="Q20" i="2" s="1"/>
  <c r="I220" i="2"/>
  <c r="K220" i="2" s="1"/>
  <c r="M220" i="2" s="1"/>
  <c r="O220" i="2" s="1"/>
  <c r="Q220" i="2" s="1"/>
  <c r="K221" i="2"/>
  <c r="M221" i="2" s="1"/>
  <c r="O221" i="2" s="1"/>
  <c r="Q221" i="2" s="1"/>
  <c r="K679" i="2"/>
  <c r="M679" i="2" s="1"/>
  <c r="O679" i="2" s="1"/>
  <c r="Q679" i="2" s="1"/>
  <c r="I445" i="2"/>
  <c r="K445" i="2" s="1"/>
  <c r="M445" i="2" s="1"/>
  <c r="O445" i="2" s="1"/>
  <c r="Q445" i="2" s="1"/>
  <c r="K446" i="2"/>
  <c r="M446" i="2" s="1"/>
  <c r="O446" i="2" s="1"/>
  <c r="Q446" i="2" s="1"/>
  <c r="I506" i="2"/>
  <c r="K506" i="2" s="1"/>
  <c r="M506" i="2" s="1"/>
  <c r="O506" i="2" s="1"/>
  <c r="Q506" i="2" s="1"/>
  <c r="K507" i="2"/>
  <c r="M507" i="2" s="1"/>
  <c r="O507" i="2" s="1"/>
  <c r="Q507" i="2" s="1"/>
  <c r="I641" i="2"/>
  <c r="K641" i="2" s="1"/>
  <c r="M641" i="2" s="1"/>
  <c r="O641" i="2" s="1"/>
  <c r="Q641" i="2" s="1"/>
  <c r="K642" i="2"/>
  <c r="M642" i="2" s="1"/>
  <c r="O642" i="2" s="1"/>
  <c r="Q642" i="2" s="1"/>
  <c r="K519" i="2"/>
  <c r="M519" i="2" s="1"/>
  <c r="O519" i="2" s="1"/>
  <c r="Q519" i="2" s="1"/>
  <c r="I518" i="2"/>
  <c r="K518" i="2" s="1"/>
  <c r="M518" i="2" s="1"/>
  <c r="O518" i="2" s="1"/>
  <c r="Q518" i="2" s="1"/>
  <c r="I211" i="2"/>
  <c r="K211" i="2" s="1"/>
  <c r="M211" i="2" s="1"/>
  <c r="O211" i="2" s="1"/>
  <c r="Q211" i="2" s="1"/>
  <c r="K212" i="2"/>
  <c r="M212" i="2" s="1"/>
  <c r="O212" i="2" s="1"/>
  <c r="Q212" i="2" s="1"/>
  <c r="I769" i="2"/>
  <c r="K769" i="2" s="1"/>
  <c r="M769" i="2" s="1"/>
  <c r="O769" i="2" s="1"/>
  <c r="Q769" i="2" s="1"/>
  <c r="K788" i="2"/>
  <c r="M788" i="2" s="1"/>
  <c r="O788" i="2" s="1"/>
  <c r="Q788" i="2" s="1"/>
  <c r="I191" i="2"/>
  <c r="K191" i="2" s="1"/>
  <c r="M191" i="2" s="1"/>
  <c r="O191" i="2" s="1"/>
  <c r="Q191" i="2" s="1"/>
  <c r="K192" i="2"/>
  <c r="M192" i="2" s="1"/>
  <c r="O192" i="2" s="1"/>
  <c r="Q192" i="2" s="1"/>
  <c r="I29" i="2"/>
  <c r="K29" i="2" s="1"/>
  <c r="M29" i="2" s="1"/>
  <c r="O29" i="2" s="1"/>
  <c r="Q29" i="2" s="1"/>
  <c r="K75" i="2"/>
  <c r="M75" i="2" s="1"/>
  <c r="O75" i="2" s="1"/>
  <c r="Q75" i="2" s="1"/>
  <c r="I98" i="2"/>
  <c r="K98" i="2" s="1"/>
  <c r="M98" i="2" s="1"/>
  <c r="O98" i="2" s="1"/>
  <c r="Q98" i="2" s="1"/>
  <c r="M540" i="4" l="1"/>
  <c r="O540" i="4" s="1"/>
  <c r="O582" i="2"/>
  <c r="Q582" i="2" s="1"/>
  <c r="M161" i="2"/>
  <c r="O161" i="2" s="1"/>
  <c r="Q161" i="2" s="1"/>
  <c r="O749" i="2"/>
  <c r="Q749" i="2" s="1"/>
  <c r="G604" i="4"/>
  <c r="I604" i="4" s="1"/>
  <c r="K604" i="4" s="1"/>
  <c r="M604" i="4" s="1"/>
  <c r="O604" i="4" s="1"/>
  <c r="I210" i="2"/>
  <c r="K210" i="2" s="1"/>
  <c r="M210" i="2" s="1"/>
  <c r="O210" i="2" s="1"/>
  <c r="Q210" i="2" s="1"/>
  <c r="K258" i="2"/>
  <c r="I468" i="2"/>
  <c r="K468" i="2" s="1"/>
  <c r="M468" i="2" s="1"/>
  <c r="O468" i="2" s="1"/>
  <c r="Q468" i="2" s="1"/>
  <c r="K469" i="2"/>
  <c r="M469" i="2" s="1"/>
  <c r="O469" i="2" s="1"/>
  <c r="Q469" i="2" s="1"/>
  <c r="I316" i="2"/>
  <c r="K316" i="2" s="1"/>
  <c r="K323" i="2"/>
  <c r="M323" i="2" s="1"/>
  <c r="O323" i="2" s="1"/>
  <c r="Q323" i="2" s="1"/>
  <c r="I532" i="2"/>
  <c r="K532" i="2" s="1"/>
  <c r="M532" i="2" s="1"/>
  <c r="O532" i="2" s="1"/>
  <c r="Q532" i="2" s="1"/>
  <c r="K554" i="2"/>
  <c r="M554" i="2" s="1"/>
  <c r="O554" i="2" s="1"/>
  <c r="Q554" i="2" s="1"/>
  <c r="I640" i="2"/>
  <c r="K14" i="2"/>
  <c r="M14" i="2" s="1"/>
  <c r="O14" i="2" s="1"/>
  <c r="Q14" i="2" s="1"/>
  <c r="I13" i="2"/>
  <c r="K13" i="2" s="1"/>
  <c r="M13" i="2" s="1"/>
  <c r="I590" i="2"/>
  <c r="K590" i="2" s="1"/>
  <c r="M590" i="2" s="1"/>
  <c r="O590" i="2" s="1"/>
  <c r="Q590" i="2" s="1"/>
  <c r="K591" i="2"/>
  <c r="M591" i="2" s="1"/>
  <c r="O591" i="2" s="1"/>
  <c r="Q591" i="2" s="1"/>
  <c r="K849" i="2"/>
  <c r="M849" i="2" s="1"/>
  <c r="O849" i="2" s="1"/>
  <c r="Q849" i="2" s="1"/>
  <c r="I848" i="2"/>
  <c r="O13" i="2" l="1"/>
  <c r="Q13" i="2" s="1"/>
  <c r="O750" i="2"/>
  <c r="Q750" i="2" s="1"/>
  <c r="M316" i="2"/>
  <c r="O316" i="2" s="1"/>
  <c r="Q316" i="2" s="1"/>
  <c r="M258" i="2"/>
  <c r="O258" i="2" s="1"/>
  <c r="Q258" i="2" s="1"/>
  <c r="M259" i="2"/>
  <c r="O259" i="2" s="1"/>
  <c r="Q259" i="2" s="1"/>
  <c r="K640" i="2"/>
  <c r="M640" i="2" s="1"/>
  <c r="O640" i="2" s="1"/>
  <c r="Q640" i="2" s="1"/>
  <c r="I639" i="2"/>
  <c r="K639" i="2" s="1"/>
  <c r="M639" i="2" s="1"/>
  <c r="O639" i="2" s="1"/>
  <c r="Q639" i="2" s="1"/>
  <c r="I847" i="2"/>
  <c r="K848" i="2"/>
  <c r="M848" i="2" s="1"/>
  <c r="O848" i="2" s="1"/>
  <c r="Q848" i="2" s="1"/>
  <c r="K847" i="2" l="1"/>
  <c r="M847" i="2" s="1"/>
  <c r="O847" i="2" s="1"/>
  <c r="Q847" i="2" s="1"/>
  <c r="I880" i="2"/>
  <c r="K880" i="2" s="1"/>
  <c r="M880" i="2" s="1"/>
  <c r="O880" i="2" s="1"/>
  <c r="Q880" i="2" s="1"/>
</calcChain>
</file>

<file path=xl/sharedStrings.xml><?xml version="1.0" encoding="utf-8"?>
<sst xmlns="http://schemas.openxmlformats.org/spreadsheetml/2006/main" count="6894" uniqueCount="448">
  <si>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</si>
  <si>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</si>
  <si>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</si>
  <si>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</si>
  <si>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</si>
  <si>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</si>
  <si>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</si>
  <si>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</si>
  <si>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</si>
  <si>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</si>
  <si>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</si>
  <si>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</si>
  <si>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</si>
  <si>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</si>
  <si>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</si>
  <si>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</si>
  <si>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</si>
  <si>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</si>
  <si>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</si>
  <si>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</si>
  <si>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</si>
  <si>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</si>
  <si>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</si>
  <si>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</si>
  <si>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</si>
  <si>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</si>
  <si>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</si>
  <si>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</si>
  <si>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</si>
  <si>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</si>
  <si>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</si>
  <si>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</si>
  <si>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</si>
  <si>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</si>
  <si>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</si>
  <si>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</si>
  <si>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</si>
  <si>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</si>
  <si>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</si>
  <si>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</si>
  <si>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</si>
  <si>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07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</si>
  <si>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</si>
  <si>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</si>
  <si>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</si>
  <si>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80790</t>
  </si>
  <si>
    <t>Социальные выплаты гражданам, кроме публичных нормативных социальных выплат</t>
  </si>
  <si>
    <t>Реализация мероприятий в рамках договора участия в комплексном социально-экономическом развитии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</si>
  <si>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</si>
  <si>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</si>
  <si>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</si>
  <si>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</si>
  <si>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</si>
  <si>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</si>
  <si>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</si>
  <si>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</si>
  <si>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</si>
  <si>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</si>
  <si>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</si>
  <si>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</si>
  <si>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</si>
  <si>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</si>
  <si>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</si>
  <si>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</si>
  <si>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</si>
  <si>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</si>
  <si>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</si>
  <si>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</si>
  <si>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</si>
  <si>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</si>
  <si>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</si>
  <si>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</si>
  <si>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</si>
  <si>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</si>
  <si>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</si>
  <si>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</si>
  <si>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</si>
  <si>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</si>
  <si>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</si>
  <si>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</si>
  <si>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</si>
  <si>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</si>
  <si>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</si>
  <si>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</si>
  <si>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</si>
  <si>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</si>
  <si>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</si>
  <si>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</si>
  <si>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</si>
  <si>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</si>
  <si>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</si>
  <si>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</si>
  <si>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</si>
  <si>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</si>
  <si>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</si>
  <si>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</si>
  <si>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81110</t>
  </si>
  <si>
    <t>54</t>
  </si>
  <si>
    <t>Специальные расходы</t>
  </si>
  <si>
    <t>Обеспечение проведения выборов и референдумов в муниципальном образовании «Приморский муниципальный район»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</si>
  <si>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</si>
  <si>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</si>
  <si>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</si>
  <si>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</si>
  <si>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</si>
  <si>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</si>
  <si>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</si>
  <si>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</si>
  <si>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</si>
  <si>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</si>
  <si>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</si>
  <si>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</si>
  <si>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</si>
  <si>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</si>
  <si>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</si>
  <si>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</si>
  <si>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</si>
  <si>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</si>
  <si>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11</t>
  </si>
  <si>
    <t>82290</t>
  </si>
  <si>
    <t>Мероприятия по установлению границ населенных пунктов Приморского района</t>
  </si>
  <si>
    <t>82280</t>
  </si>
  <si>
    <t>Мероприятия по разработке генеральных планов и правил землепользования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</si>
  <si>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</si>
  <si>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</si>
  <si>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</si>
  <si>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</si>
  <si>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</si>
  <si>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</si>
  <si>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</si>
  <si>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</si>
  <si>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</si>
  <si>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</si>
  <si>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</si>
  <si>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</si>
  <si>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</si>
  <si>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</si>
  <si>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</si>
  <si>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</si>
  <si>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</si>
  <si>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</si>
  <si>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</si>
  <si>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</si>
  <si>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</si>
  <si>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</si>
  <si>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</si>
  <si>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</si>
  <si>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</si>
  <si>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</si>
  <si>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08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</si>
  <si>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</si>
  <si>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88020</t>
  </si>
  <si>
    <t>Дотации</t>
  </si>
  <si>
    <t>Поддержка мер по обеспечению сбалансированности бюджетов сельских поселений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</si>
  <si>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</si>
  <si>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</si>
  <si>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</si>
  <si>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</si>
  <si>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</si>
  <si>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</si>
  <si>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</si>
  <si>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</si>
  <si>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</si>
  <si>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</si>
  <si>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</si>
  <si>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</si>
  <si>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</si>
  <si>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</si>
  <si>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</si>
  <si>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</si>
  <si>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</si>
  <si>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</si>
  <si>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</si>
  <si>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</si>
  <si>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</si>
  <si>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</si>
  <si>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</si>
  <si>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</si>
  <si>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</si>
  <si>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</si>
  <si>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</si>
  <si>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</si>
  <si>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</si>
  <si>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</si>
  <si>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</si>
  <si>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</si>
  <si>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</si>
  <si>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</si>
  <si>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</si>
  <si>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</si>
  <si>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</si>
  <si>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</si>
  <si>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</si>
  <si>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</si>
  <si>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</si>
  <si>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</si>
  <si>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</si>
  <si>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</si>
  <si>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</si>
  <si>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</si>
  <si>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</si>
  <si>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</si>
  <si>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</si>
  <si>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</si>
  <si>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</si>
  <si>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</si>
  <si>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</si>
  <si>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</si>
  <si>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</si>
  <si>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</si>
  <si>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</si>
  <si>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</si>
  <si>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</si>
  <si>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</si>
  <si>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</si>
  <si>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</si>
  <si>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</si>
  <si>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</si>
  <si>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</si>
  <si>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</si>
  <si>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</si>
  <si>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</si>
  <si>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</si>
  <si>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</si>
  <si>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</si>
  <si>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</si>
  <si>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</si>
  <si>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</si>
  <si>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</si>
  <si>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</si>
  <si>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</si>
  <si>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</si>
  <si>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</si>
  <si>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</si>
  <si>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</si>
  <si>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</si>
  <si>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</si>
  <si>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</si>
  <si>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</si>
  <si>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</si>
  <si>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</si>
  <si>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</si>
  <si>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</si>
  <si>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</si>
  <si>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</si>
  <si>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</si>
  <si>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</si>
  <si>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</si>
  <si>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</si>
  <si>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</si>
  <si>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</si>
  <si>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</si>
  <si>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</si>
  <si>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</si>
  <si>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</si>
  <si>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</si>
  <si>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S0310</t>
  </si>
  <si>
    <t>80970</t>
  </si>
  <si>
    <t>Исполнение требований судебных актов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</si>
  <si>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</si>
  <si>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</si>
  <si>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</si>
  <si>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</si>
  <si>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</si>
  <si>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</si>
  <si>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</si>
  <si>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</si>
  <si>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</si>
  <si>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</si>
  <si>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</si>
  <si>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</si>
  <si>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</si>
  <si>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</si>
  <si>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</si>
  <si>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</si>
  <si>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</si>
  <si>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</si>
  <si>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</si>
  <si>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</si>
  <si>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</si>
  <si>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</si>
  <si>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</si>
  <si>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</si>
  <si>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</si>
  <si>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</si>
  <si>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</si>
  <si>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</si>
  <si>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</si>
  <si>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</si>
  <si>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</si>
  <si>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</si>
  <si>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</si>
  <si>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</si>
  <si>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</si>
  <si>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</si>
  <si>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</si>
  <si>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</si>
  <si>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</si>
  <si>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</si>
  <si>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</si>
  <si>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</si>
  <si>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</si>
  <si>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</si>
  <si>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</si>
  <si>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Ведомственная структура расходов районного бюджета на 2019 год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</si>
  <si>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2019 год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</si>
  <si>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</si>
  <si>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</si>
  <si>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</si>
  <si>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</si>
  <si>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Мероприятия по развитию муниципального сотрудничества и экономических связей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</si>
  <si>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</si>
  <si>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</si>
  <si>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</si>
  <si>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</si>
  <si>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</si>
  <si>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Софинансирование капитальных вложений в объекты муниципальной собственности мунципальных образований Архангельской области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</si>
  <si>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</si>
  <si>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</si>
  <si>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</si>
  <si>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</si>
  <si>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</si>
  <si>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</si>
  <si>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</si>
  <si>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</si>
  <si>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</si>
  <si>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</si>
  <si>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</si>
  <si>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</si>
  <si>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</si>
  <si>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</si>
  <si>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</si>
  <si>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</si>
  <si>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</si>
  <si>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</si>
  <si>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</si>
  <si>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</si>
  <si>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</si>
  <si>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</si>
  <si>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</si>
  <si>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</si>
  <si>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</si>
  <si>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</si>
  <si>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</si>
  <si>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Проведение выборов в представительный орган муниципального образования</t>
  </si>
  <si>
    <t>Утверждено</t>
  </si>
  <si>
    <t>Предлагаемые изменения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</si>
  <si>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</si>
  <si>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</si>
  <si>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</si>
  <si>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</si>
  <si>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Отдельные мероприятия в сфере дошкольного образования</t>
  </si>
  <si>
    <t>Корректировка проектно-сметной документации по объекту "Детский сад на 120 мест в пос.Катунино Приморского района Архангельской области"</t>
  </si>
  <si>
    <t>Разработка  градостроительной документации в рамках строительства объектов водоснабжения и канализации в пос. Соловецкий</t>
  </si>
  <si>
    <t>Иные выплаты населению</t>
  </si>
  <si>
    <t>ПРИЛОЖЕНИЕ №7</t>
  </si>
  <si>
    <t>5393Д</t>
  </si>
  <si>
    <t>Благоустройство</t>
  </si>
  <si>
    <t xml:space="preserve">Реализация программ формирования современной городской среды
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</si>
  <si>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</si>
  <si>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</si>
  <si>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Федеральный проект "Дорожная сеть"</t>
  </si>
  <si>
    <t>R1</t>
  </si>
  <si>
    <t xml:space="preserve">Федеральный проект "Содействие занятости женщин - создание условий дошкольного образования для детей в возрасте до трех лет"
</t>
  </si>
  <si>
    <t>P2</t>
  </si>
  <si>
    <t xml:space="preserve">Федеральный проект "Формирование комфортной городской среды"
</t>
  </si>
  <si>
    <t>F2</t>
  </si>
  <si>
    <t>Проверка достоверности сметной стоимости ремонтных работ здания МБООДОД "Приморская ДЮСШ"</t>
  </si>
  <si>
    <t>ПРИЛОЖЕНИЕ №5</t>
  </si>
  <si>
    <t>ПРИЛОЖЕНИЕ №2</t>
  </si>
  <si>
    <t>ПРИЛОЖЕНИЕ №4</t>
  </si>
  <si>
    <t>к решению Собрания депутатов  МО "Приморский муниципальный район"  от 13 декабря  2018 г. № 36</t>
  </si>
  <si>
    <t>к пояснительной записке</t>
  </si>
  <si>
    <t>Обл</t>
  </si>
  <si>
    <t>Район</t>
  </si>
  <si>
    <t>Соловки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</si>
  <si>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</si>
  <si>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</si>
  <si>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гор.среда</t>
  </si>
  <si>
    <t>спорт площадка</t>
  </si>
  <si>
    <t>ИТОГО</t>
  </si>
  <si>
    <t>R1590</t>
  </si>
  <si>
    <t xml:space="preserve">ФУ </t>
  </si>
  <si>
    <t>собственные</t>
  </si>
  <si>
    <t>Приобретение подвесных лодочных моторов</t>
  </si>
  <si>
    <t>Межбюджетные трансферты общего характера</t>
  </si>
  <si>
    <t>S8170</t>
  </si>
  <si>
    <t>Оснащение образовательных организаций Архангельской области специальными транспортными средствами</t>
  </si>
  <si>
    <t>ОХРАНА ОКРУЖАЮЩЕЙ СРЕДЫ</t>
  </si>
  <si>
    <t>Сбор, удаление отходов и очистка сточных вод</t>
  </si>
  <si>
    <t>S8240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</si>
  <si>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2018 - 2024 годы»</t>
  </si>
  <si>
    <t>ОБ</t>
  </si>
  <si>
    <t>РБ</t>
  </si>
  <si>
    <t>БП</t>
  </si>
  <si>
    <t>Катунино сад</t>
  </si>
  <si>
    <t>адм.жилье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</si>
  <si>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</si>
  <si>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Поддержка садоводческих, огороднических и дачных некоммерческих объединений граждан</t>
  </si>
  <si>
    <t>Жкх дороги</t>
  </si>
  <si>
    <t>S875Д</t>
  </si>
  <si>
    <t>S8950</t>
  </si>
  <si>
    <t>Резервный фонд Правительства Архангельской области</t>
  </si>
  <si>
    <t>Рез фонд правит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</si>
  <si>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</t>
  </si>
  <si>
    <t>Обеспечение устойчивого развития сельских территорий</t>
  </si>
  <si>
    <t>Экономика жилье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</si>
  <si>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</si>
  <si>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</si>
  <si>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</si>
  <si>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</si>
  <si>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</si>
  <si>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</si>
  <si>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админ, раб с молод</t>
  </si>
  <si>
    <t>админ, навигация</t>
  </si>
  <si>
    <t>Мероприятия по содержанию и ремонту автомобильных дорог</t>
  </si>
  <si>
    <t>спорт админ</t>
  </si>
  <si>
    <t>автобус образ</t>
  </si>
  <si>
    <t>спорт образ</t>
  </si>
  <si>
    <t>жилье сироты</t>
  </si>
  <si>
    <t>культ книги</t>
  </si>
  <si>
    <t>туризм</t>
  </si>
  <si>
    <t>ремонт Д/сад</t>
  </si>
  <si>
    <t>образ</t>
  </si>
  <si>
    <t xml:space="preserve">образ </t>
  </si>
  <si>
    <t>талаги окна</t>
  </si>
  <si>
    <t>собств</t>
  </si>
  <si>
    <t>возврат образ</t>
  </si>
  <si>
    <t>возврат поселения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</si>
  <si>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</si>
  <si>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</si>
  <si>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Резервный фонд Правительства Архангельской облати</t>
  </si>
  <si>
    <t>Прочие мероприятия в области дорожного хозяйства</t>
  </si>
  <si>
    <t>Реализация мероприятий по проведению капитального ремонта многоквартирных домов</t>
  </si>
  <si>
    <t>Реализация мероприятий по переселению граждан из аварийного жилищного фонда</t>
  </si>
  <si>
    <t>инициат гражд</t>
  </si>
  <si>
    <t>S6810</t>
  </si>
  <si>
    <t>Мероприятия по ремонту зданий муниципальных учреждений культуры</t>
  </si>
  <si>
    <t>Создание условий для занятий физической культурой и спортом</t>
  </si>
  <si>
    <t xml:space="preserve">к решению Собрания депутатов МО "Приморский муниципальный район"               от 13 декабря 2018 г. № 36 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</si>
  <si>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</si>
  <si>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Федеральный проект "Современная школа"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</si>
  <si>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</si>
  <si>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</si>
  <si>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Р5</t>
  </si>
  <si>
    <t>Федеральный проект "Спорт-норма жизни"</t>
  </si>
  <si>
    <t xml:space="preserve">к решению Собрания депутатов МО "Приморский муниципальный район"            от 20 июня 2019 г. №89 </t>
  </si>
  <si>
    <t>к решению Собрания депутатов  МО "Приморский муниципальный район"  от 20 июня 2019 г. №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</si>
</sst>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.0;[Red]\-#,##0.0;0.0"/>
    <numFmt numFmtId="165" formatCode="000"/>
    <numFmt numFmtId="166" formatCode="00000"/>
    <numFmt numFmtId="167" formatCode="00"/>
    <numFmt numFmtId="168" formatCode="0000"/>
    <numFmt numFmtId="169" formatCode="#,##0.0"/>
    <numFmt numFmtId="170" formatCode="#,##0.00;[Red]\-#,##0.00;0.00"/>
    <numFmt numFmtId="171" formatCode="#,##0.0_ ;[Red]\-#,##0.0\ "/>
    <numFmt numFmtId="172" formatCode="0.0"/>
    <numFmt numFmtId="173" formatCode="0.0000"/>
    <numFmt numFmtId="174" formatCode="#,##0.0000;[Red]\-#,##0.0000;0.0000"/>
    <numFmt numFmtId="175" formatCode="#,##0.00000;[Red]\-#,##0.00000;0.00000"/>
    <numFmt numFmtId="176" formatCode="#,##0.00000_ ;[Red]\-#,##0.00000\ "/>
    <numFmt numFmtId="177" formatCode="#,##0.000;[Red]\-#,##0.000;0.000"/>
    <numFmt numFmtId="178" formatCode="0.00000"/>
    <numFmt numFmtId="179" formatCode="0.000"/>
    <numFmt numFmtId="180" formatCode="0.00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70C0"/>
      <name val="Arial"/>
      <family val="2"/>
      <charset val="204"/>
    </font>
    <font>
      <sz val="6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267">
    <xf numFmtId="0" fontId="0" fillId="0" borderId="0" xfId="0"/>
    <xf numFmtId="0" fontId="8" fillId="2" borderId="0" xfId="1" applyFont="1" applyFill="1"/>
    <xf numFmtId="0" fontId="1" fillId="2" borderId="0" xfId="1" applyFill="1"/>
    <xf numFmtId="0" fontId="5" fillId="2" borderId="0" xfId="1" applyFont="1" applyFill="1" applyAlignment="1">
      <alignment vertical="top" wrapText="1"/>
    </xf>
    <xf numFmtId="0" fontId="1" fillId="2" borderId="0" xfId="1" applyNumberFormat="1" applyFont="1" applyFill="1" applyAlignment="1" applyProtection="1">
      <protection hidden="1"/>
    </xf>
    <xf numFmtId="0" fontId="1" fillId="2" borderId="0" xfId="1" applyFill="1" applyProtection="1">
      <protection hidden="1"/>
    </xf>
    <xf numFmtId="4" fontId="1" fillId="2" borderId="0" xfId="1" applyNumberFormat="1" applyFill="1"/>
    <xf numFmtId="0" fontId="2" fillId="0" borderId="5" xfId="1" applyNumberFormat="1" applyFont="1" applyFill="1" applyBorder="1" applyAlignment="1" applyProtection="1">
      <alignment wrapText="1"/>
      <protection hidden="1"/>
    </xf>
    <xf numFmtId="171" fontId="1" fillId="2" borderId="0" xfId="1" applyNumberFormat="1" applyFill="1"/>
    <xf numFmtId="0" fontId="8" fillId="3" borderId="0" xfId="1" applyFont="1" applyFill="1"/>
    <xf numFmtId="173" fontId="1" fillId="2" borderId="0" xfId="1" applyNumberFormat="1" applyFill="1"/>
    <xf numFmtId="2" fontId="2" fillId="2" borderId="0" xfId="1" applyNumberFormat="1" applyFont="1" applyFill="1"/>
    <xf numFmtId="173" fontId="2" fillId="2" borderId="0" xfId="1" applyNumberFormat="1" applyFont="1" applyFill="1"/>
    <xf numFmtId="0" fontId="2" fillId="2" borderId="0" xfId="1" applyFont="1" applyFill="1"/>
    <xf numFmtId="2" fontId="9" fillId="3" borderId="0" xfId="1" applyNumberFormat="1" applyFont="1" applyFill="1"/>
    <xf numFmtId="2" fontId="10" fillId="2" borderId="0" xfId="1" applyNumberFormat="1" applyFont="1" applyFill="1"/>
    <xf numFmtId="172" fontId="8" fillId="2" borderId="0" xfId="1" applyNumberFormat="1" applyFont="1" applyFill="1"/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" fontId="3" fillId="0" borderId="9" xfId="1" applyNumberFormat="1" applyFont="1" applyFill="1" applyBorder="1" applyAlignment="1" applyProtection="1">
      <alignment horizontal="center" wrapText="1"/>
      <protection hidden="1"/>
    </xf>
    <xf numFmtId="1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6" xfId="1" applyNumberFormat="1" applyFont="1" applyFill="1" applyBorder="1" applyAlignment="1" applyProtection="1">
      <alignment wrapText="1"/>
      <protection hidden="1"/>
    </xf>
    <xf numFmtId="167" fontId="3" fillId="0" borderId="6" xfId="1" applyNumberFormat="1" applyFont="1" applyFill="1" applyBorder="1" applyAlignment="1" applyProtection="1">
      <alignment horizontal="center"/>
      <protection hidden="1"/>
    </xf>
    <xf numFmtId="1" fontId="3" fillId="0" borderId="6" xfId="1" applyNumberFormat="1" applyFont="1" applyFill="1" applyBorder="1" applyAlignment="1" applyProtection="1">
      <alignment horizontal="center"/>
      <protection hidden="1"/>
    </xf>
    <xf numFmtId="166" fontId="3" fillId="0" borderId="6" xfId="1" applyNumberFormat="1" applyFont="1" applyFill="1" applyBorder="1" applyAlignment="1" applyProtection="1">
      <alignment horizontal="center"/>
      <protection hidden="1"/>
    </xf>
    <xf numFmtId="165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13" xfId="1" applyNumberFormat="1" applyFont="1" applyFill="1" applyBorder="1" applyAlignment="1" applyProtection="1">
      <protection hidden="1"/>
    </xf>
    <xf numFmtId="171" fontId="3" fillId="0" borderId="13" xfId="1" applyNumberFormat="1" applyFont="1" applyFill="1" applyBorder="1"/>
    <xf numFmtId="0" fontId="3" fillId="0" borderId="1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1" fillId="0" borderId="4" xfId="1" applyFill="1" applyBorder="1"/>
    <xf numFmtId="0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protection hidden="1"/>
    </xf>
    <xf numFmtId="171" fontId="2" fillId="0" borderId="13" xfId="1" applyNumberFormat="1" applyFont="1" applyFill="1" applyBorder="1"/>
    <xf numFmtId="164" fontId="2" fillId="0" borderId="13" xfId="1" applyNumberFormat="1" applyFont="1" applyFill="1" applyBorder="1" applyAlignment="1" applyProtection="1">
      <alignment horizontal="right"/>
      <protection hidden="1"/>
    </xf>
    <xf numFmtId="172" fontId="2" fillId="0" borderId="4" xfId="1" applyNumberFormat="1" applyFont="1" applyFill="1" applyBorder="1"/>
    <xf numFmtId="164" fontId="2" fillId="0" borderId="18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/>
    <xf numFmtId="169" fontId="2" fillId="0" borderId="18" xfId="1" applyNumberFormat="1" applyFont="1" applyFill="1" applyBorder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vertical="top" wrapText="1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4" xfId="1" applyFont="1" applyFill="1" applyBorder="1"/>
    <xf numFmtId="2" fontId="2" fillId="0" borderId="4" xfId="1" applyNumberFormat="1" applyFont="1" applyFill="1" applyBorder="1"/>
    <xf numFmtId="176" fontId="2" fillId="0" borderId="13" xfId="1" applyNumberFormat="1" applyFont="1" applyFill="1" applyBorder="1"/>
    <xf numFmtId="174" fontId="2" fillId="0" borderId="4" xfId="1" applyNumberFormat="1" applyFont="1" applyFill="1" applyBorder="1" applyAlignment="1" applyProtection="1">
      <protection hidden="1"/>
    </xf>
    <xf numFmtId="172" fontId="3" fillId="0" borderId="4" xfId="1" applyNumberFormat="1" applyFont="1" applyFill="1" applyBorder="1"/>
    <xf numFmtId="0" fontId="3" fillId="0" borderId="11" xfId="1" applyNumberFormat="1" applyFont="1" applyFill="1" applyBorder="1" applyAlignment="1" applyProtection="1">
      <alignment vertical="center" wrapText="1"/>
      <protection hidden="1"/>
    </xf>
    <xf numFmtId="172" fontId="3" fillId="0" borderId="4" xfId="1" applyNumberFormat="1" applyFont="1" applyFill="1" applyBorder="1" applyAlignment="1" applyProtection="1">
      <protection hidden="1"/>
    </xf>
    <xf numFmtId="164" fontId="3" fillId="0" borderId="13" xfId="1" applyNumberFormat="1" applyFont="1" applyFill="1" applyBorder="1" applyAlignment="1" applyProtection="1">
      <alignment horizontal="right"/>
      <protection hidden="1"/>
    </xf>
    <xf numFmtId="164" fontId="3" fillId="0" borderId="18" xfId="1" applyNumberFormat="1" applyFont="1" applyFill="1" applyBorder="1" applyAlignment="1" applyProtection="1">
      <alignment horizontal="right"/>
      <protection hidden="1"/>
    </xf>
    <xf numFmtId="165" fontId="2" fillId="0" borderId="3" xfId="1" applyNumberFormat="1" applyFont="1" applyFill="1" applyBorder="1" applyAlignment="1" applyProtection="1">
      <alignment horizontal="center" wrapText="1"/>
      <protection hidden="1"/>
    </xf>
    <xf numFmtId="168" fontId="2" fillId="0" borderId="4" xfId="1" applyNumberFormat="1" applyFont="1" applyFill="1" applyBorder="1" applyAlignment="1" applyProtection="1">
      <alignment horizontal="center" wrapText="1"/>
      <protection hidden="1"/>
    </xf>
    <xf numFmtId="165" fontId="2" fillId="0" borderId="4" xfId="1" applyNumberFormat="1" applyFont="1" applyFill="1" applyBorder="1" applyAlignment="1" applyProtection="1">
      <alignment horizontal="center" wrapText="1"/>
      <protection hidden="1"/>
    </xf>
    <xf numFmtId="9" fontId="2" fillId="0" borderId="5" xfId="2" applyFont="1" applyFill="1" applyBorder="1" applyAlignment="1" applyProtection="1">
      <alignment wrapText="1"/>
      <protection hidden="1"/>
    </xf>
    <xf numFmtId="0" fontId="3" fillId="0" borderId="5" xfId="1" applyNumberFormat="1" applyFont="1" applyFill="1" applyBorder="1" applyAlignment="1" applyProtection="1">
      <alignment wrapText="1"/>
      <protection hidden="1"/>
    </xf>
    <xf numFmtId="165" fontId="3" fillId="0" borderId="3" xfId="1" applyNumberFormat="1" applyFont="1" applyFill="1" applyBorder="1" applyAlignment="1" applyProtection="1">
      <alignment horizontal="center" wrapText="1"/>
      <protection hidden="1"/>
    </xf>
    <xf numFmtId="168" fontId="3" fillId="0" borderId="4" xfId="1" applyNumberFormat="1" applyFont="1" applyFill="1" applyBorder="1" applyAlignment="1" applyProtection="1">
      <alignment horizontal="center" wrapText="1"/>
      <protection hidden="1"/>
    </xf>
    <xf numFmtId="172" fontId="2" fillId="0" borderId="18" xfId="1" applyNumberFormat="1" applyFont="1" applyFill="1" applyBorder="1"/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164" fontId="2" fillId="0" borderId="14" xfId="1" applyNumberFormat="1" applyFont="1" applyFill="1" applyBorder="1" applyAlignment="1" applyProtection="1">
      <alignment horizontal="right"/>
      <protection hidden="1"/>
    </xf>
    <xf numFmtId="164" fontId="2" fillId="0" borderId="19" xfId="1" applyNumberFormat="1" applyFont="1" applyFill="1" applyBorder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horizontal="right"/>
      <protection hidden="1"/>
    </xf>
    <xf numFmtId="164" fontId="3" fillId="0" borderId="15" xfId="1" applyNumberFormat="1" applyFont="1" applyFill="1" applyBorder="1" applyAlignment="1" applyProtection="1">
      <alignment horizontal="right"/>
      <protection hidden="1"/>
    </xf>
    <xf numFmtId="164" fontId="3" fillId="0" borderId="20" xfId="1" applyNumberFormat="1" applyFont="1" applyFill="1" applyBorder="1" applyAlignment="1" applyProtection="1">
      <alignment horizontal="right"/>
      <protection hidden="1"/>
    </xf>
    <xf numFmtId="171" fontId="3" fillId="0" borderId="9" xfId="1" applyNumberFormat="1" applyFont="1" applyFill="1" applyBorder="1"/>
    <xf numFmtId="0" fontId="2" fillId="0" borderId="3" xfId="1" applyFont="1" applyFill="1" applyBorder="1"/>
    <xf numFmtId="169" fontId="2" fillId="0" borderId="3" xfId="1" applyNumberFormat="1" applyFont="1" applyFill="1" applyBorder="1"/>
    <xf numFmtId="172" fontId="2" fillId="0" borderId="3" xfId="1" applyNumberFormat="1" applyFont="1" applyFill="1" applyBorder="1"/>
    <xf numFmtId="171" fontId="2" fillId="0" borderId="3" xfId="1" applyNumberFormat="1" applyFont="1" applyFill="1" applyBorder="1"/>
    <xf numFmtId="164" fontId="2" fillId="0" borderId="3" xfId="1" applyNumberFormat="1" applyFont="1" applyFill="1" applyBorder="1" applyAlignment="1" applyProtection="1">
      <protection hidden="1"/>
    </xf>
    <xf numFmtId="164" fontId="3" fillId="0" borderId="19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 applyAlignment="1" applyProtection="1">
      <alignment horizontal="right"/>
      <protection hidden="1"/>
    </xf>
    <xf numFmtId="0" fontId="1" fillId="2" borderId="4" xfId="1" applyFill="1" applyBorder="1"/>
    <xf numFmtId="169" fontId="2" fillId="0" borderId="4" xfId="1" applyNumberFormat="1" applyFont="1" applyFill="1" applyBorder="1" applyAlignment="1" applyProtection="1">
      <alignment horizontal="right"/>
      <protection hidden="1"/>
    </xf>
    <xf numFmtId="164" fontId="3" fillId="0" borderId="4" xfId="1" applyNumberFormat="1" applyFont="1" applyFill="1" applyBorder="1" applyAlignment="1" applyProtection="1">
      <alignment horizontal="right"/>
      <protection hidden="1"/>
    </xf>
    <xf numFmtId="175" fontId="2" fillId="0" borderId="4" xfId="1" applyNumberFormat="1" applyFont="1" applyFill="1" applyBorder="1" applyAlignment="1" applyProtection="1">
      <alignment horizontal="right"/>
      <protection hidden="1"/>
    </xf>
    <xf numFmtId="171" fontId="3" fillId="0" borderId="21" xfId="1" applyNumberFormat="1" applyFont="1" applyFill="1" applyBorder="1"/>
    <xf numFmtId="0" fontId="1" fillId="0" borderId="4" xfId="1" applyFill="1" applyBorder="1" applyAlignment="1">
      <alignment horizontal="center"/>
    </xf>
    <xf numFmtId="0" fontId="1" fillId="2" borderId="4" xfId="1" applyFill="1" applyBorder="1" applyAlignment="1">
      <alignment horizontal="center"/>
    </xf>
    <xf numFmtId="0" fontId="1" fillId="2" borderId="0" xfId="1" applyFill="1" applyAlignment="1">
      <alignment horizontal="left"/>
    </xf>
    <xf numFmtId="171" fontId="1" fillId="0" borderId="0" xfId="1" applyNumberFormat="1" applyFill="1"/>
    <xf numFmtId="0" fontId="1" fillId="0" borderId="23" xfId="1" applyFill="1" applyBorder="1"/>
    <xf numFmtId="177" fontId="1" fillId="0" borderId="4" xfId="1" applyNumberFormat="1" applyFill="1" applyBorder="1"/>
    <xf numFmtId="177" fontId="1" fillId="0" borderId="0" xfId="1" applyNumberFormat="1" applyFill="1"/>
    <xf numFmtId="178" fontId="1" fillId="0" borderId="0" xfId="1" applyNumberFormat="1" applyFill="1"/>
    <xf numFmtId="176" fontId="2" fillId="0" borderId="0" xfId="1" applyNumberFormat="1" applyFont="1" applyFill="1"/>
    <xf numFmtId="176" fontId="11" fillId="0" borderId="0" xfId="1" applyNumberFormat="1" applyFont="1" applyFill="1"/>
    <xf numFmtId="0" fontId="1" fillId="0" borderId="0" xfId="1" applyFill="1" applyBorder="1" applyAlignment="1">
      <alignment horizontal="center"/>
    </xf>
    <xf numFmtId="0" fontId="1" fillId="0" borderId="22" xfId="1" applyFill="1" applyBorder="1" applyAlignment="1">
      <alignment horizontal="center"/>
    </xf>
    <xf numFmtId="164" fontId="2" fillId="0" borderId="0" xfId="1" applyNumberFormat="1" applyFont="1" applyFill="1" applyBorder="1" applyAlignment="1" applyProtection="1">
      <protection hidden="1"/>
    </xf>
    <xf numFmtId="172" fontId="2" fillId="0" borderId="0" xfId="1" applyNumberFormat="1" applyFont="1" applyFill="1" applyBorder="1"/>
    <xf numFmtId="171" fontId="2" fillId="0" borderId="19" xfId="1" applyNumberFormat="1" applyFont="1" applyFill="1" applyBorder="1"/>
    <xf numFmtId="171" fontId="2" fillId="0" borderId="4" xfId="1" applyNumberFormat="1" applyFont="1" applyFill="1" applyBorder="1"/>
    <xf numFmtId="0" fontId="1" fillId="0" borderId="22" xfId="1" applyFill="1" applyBorder="1" applyAlignment="1">
      <alignment horizontal="center"/>
    </xf>
    <xf numFmtId="0" fontId="1" fillId="0" borderId="0" xfId="1" applyFill="1" applyBorder="1" applyAlignment="1">
      <alignment horizontal="center"/>
    </xf>
    <xf numFmtId="176" fontId="1" fillId="2" borderId="0" xfId="1" applyNumberFormat="1" applyFill="1"/>
    <xf numFmtId="170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18" xfId="1" applyNumberFormat="1" applyFont="1" applyFill="1" applyBorder="1"/>
    <xf numFmtId="4" fontId="2" fillId="0" borderId="4" xfId="1" applyNumberFormat="1" applyFont="1" applyFill="1" applyBorder="1"/>
    <xf numFmtId="164" fontId="3" fillId="0" borderId="2" xfId="1" applyNumberFormat="1" applyFont="1" applyFill="1" applyBorder="1" applyAlignment="1" applyProtection="1">
      <protection hidden="1"/>
    </xf>
    <xf numFmtId="171" fontId="3" fillId="0" borderId="15" xfId="1" applyNumberFormat="1" applyFont="1" applyFill="1" applyBorder="1"/>
    <xf numFmtId="171" fontId="3" fillId="0" borderId="18" xfId="1" applyNumberFormat="1" applyFont="1" applyFill="1" applyBorder="1"/>
    <xf numFmtId="164" fontId="2" fillId="0" borderId="3" xfId="1" applyNumberFormat="1" applyFont="1" applyFill="1" applyBorder="1" applyAlignment="1" applyProtection="1">
      <alignment horizontal="right"/>
      <protection hidden="1"/>
    </xf>
    <xf numFmtId="171" fontId="3" fillId="0" borderId="20" xfId="1" applyNumberFormat="1" applyFont="1" applyFill="1" applyBorder="1"/>
    <xf numFmtId="171" fontId="2" fillId="2" borderId="4" xfId="1" applyNumberFormat="1" applyFont="1" applyFill="1" applyBorder="1"/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wrapText="1"/>
      <protection hidden="1"/>
    </xf>
    <xf numFmtId="165" fontId="3" fillId="0" borderId="18" xfId="1" applyNumberFormat="1" applyFont="1" applyFill="1" applyBorder="1" applyAlignment="1" applyProtection="1">
      <alignment horizontal="center" wrapText="1"/>
      <protection hidden="1"/>
    </xf>
    <xf numFmtId="168" fontId="3" fillId="0" borderId="13" xfId="1" applyNumberFormat="1" applyFont="1" applyFill="1" applyBorder="1" applyAlignment="1" applyProtection="1">
      <alignment horizontal="center" wrapText="1"/>
      <protection hidden="1"/>
    </xf>
    <xf numFmtId="167" fontId="3" fillId="0" borderId="18" xfId="1" applyNumberFormat="1" applyFont="1" applyFill="1" applyBorder="1" applyAlignment="1" applyProtection="1">
      <alignment horizontal="center"/>
      <protection hidden="1"/>
    </xf>
    <xf numFmtId="1" fontId="3" fillId="0" borderId="18" xfId="1" applyNumberFormat="1" applyFont="1" applyFill="1" applyBorder="1" applyAlignment="1" applyProtection="1">
      <alignment horizontal="center"/>
      <protection hidden="1"/>
    </xf>
    <xf numFmtId="166" fontId="3" fillId="0" borderId="18" xfId="1" applyNumberFormat="1" applyFont="1" applyFill="1" applyBorder="1" applyAlignment="1" applyProtection="1">
      <alignment horizontal="center"/>
      <protection hidden="1"/>
    </xf>
    <xf numFmtId="165" fontId="3" fillId="0" borderId="13" xfId="1" applyNumberFormat="1" applyFont="1" applyFill="1" applyBorder="1" applyAlignment="1" applyProtection="1">
      <alignment horizontal="center"/>
      <protection hidden="1"/>
    </xf>
    <xf numFmtId="171" fontId="2" fillId="2" borderId="13" xfId="1" applyNumberFormat="1" applyFont="1" applyFill="1" applyBorder="1"/>
    <xf numFmtId="164" fontId="2" fillId="4" borderId="13" xfId="1" applyNumberFormat="1" applyFont="1" applyFill="1" applyBorder="1" applyAlignment="1" applyProtection="1">
      <alignment horizontal="right"/>
      <protection hidden="1"/>
    </xf>
    <xf numFmtId="164" fontId="2" fillId="4" borderId="18" xfId="1" applyNumberFormat="1" applyFont="1" applyFill="1" applyBorder="1" applyAlignment="1" applyProtection="1">
      <alignment horizontal="right"/>
      <protection hidden="1"/>
    </xf>
    <xf numFmtId="169" fontId="2" fillId="4" borderId="3" xfId="1" applyNumberFormat="1" applyFont="1" applyFill="1" applyBorder="1"/>
    <xf numFmtId="169" fontId="2" fillId="4" borderId="4" xfId="1" applyNumberFormat="1" applyFont="1" applyFill="1" applyBorder="1" applyAlignment="1" applyProtection="1">
      <alignment horizontal="right"/>
      <protection hidden="1"/>
    </xf>
    <xf numFmtId="164" fontId="2" fillId="4" borderId="4" xfId="1" applyNumberFormat="1" applyFont="1" applyFill="1" applyBorder="1" applyAlignment="1" applyProtection="1">
      <alignment horizontal="right"/>
      <protection hidden="1"/>
    </xf>
    <xf numFmtId="164" fontId="2" fillId="5" borderId="13" xfId="1" applyNumberFormat="1" applyFont="1" applyFill="1" applyBorder="1" applyAlignment="1" applyProtection="1">
      <alignment horizontal="right"/>
      <protection hidden="1"/>
    </xf>
    <xf numFmtId="164" fontId="2" fillId="5" borderId="18" xfId="1" applyNumberFormat="1" applyFont="1" applyFill="1" applyBorder="1" applyAlignment="1" applyProtection="1">
      <alignment horizontal="right"/>
      <protection hidden="1"/>
    </xf>
    <xf numFmtId="164" fontId="2" fillId="5" borderId="3" xfId="1" applyNumberFormat="1" applyFont="1" applyFill="1" applyBorder="1"/>
    <xf numFmtId="164" fontId="2" fillId="5" borderId="4" xfId="1" applyNumberFormat="1" applyFont="1" applyFill="1" applyBorder="1" applyAlignment="1" applyProtection="1">
      <alignment horizontal="right"/>
      <protection hidden="1"/>
    </xf>
    <xf numFmtId="175" fontId="1" fillId="2" borderId="0" xfId="1" applyNumberFormat="1" applyFill="1"/>
    <xf numFmtId="0" fontId="2" fillId="5" borderId="3" xfId="1" applyFont="1" applyFill="1" applyBorder="1"/>
    <xf numFmtId="0" fontId="2" fillId="4" borderId="3" xfId="1" applyFont="1" applyFill="1" applyBorder="1"/>
    <xf numFmtId="0" fontId="2" fillId="4" borderId="18" xfId="1" applyFont="1" applyFill="1" applyBorder="1"/>
    <xf numFmtId="0" fontId="1" fillId="0" borderId="22" xfId="1" applyFill="1" applyBorder="1" applyAlignment="1">
      <alignment horizontal="center"/>
    </xf>
    <xf numFmtId="0" fontId="1" fillId="0" borderId="0" xfId="1" applyFill="1" applyBorder="1" applyAlignment="1">
      <alignment horizontal="center"/>
    </xf>
    <xf numFmtId="0" fontId="1" fillId="3" borderId="0" xfId="1" applyFill="1"/>
    <xf numFmtId="179" fontId="1" fillId="2" borderId="4" xfId="1" applyNumberFormat="1" applyFill="1" applyBorder="1"/>
    <xf numFmtId="179" fontId="1" fillId="3" borderId="4" xfId="1" applyNumberFormat="1" applyFill="1" applyBorder="1"/>
    <xf numFmtId="170" fontId="2" fillId="4" borderId="13" xfId="1" applyNumberFormat="1" applyFont="1" applyFill="1" applyBorder="1" applyAlignment="1" applyProtection="1">
      <alignment horizontal="right"/>
      <protection hidden="1"/>
    </xf>
    <xf numFmtId="164" fontId="2" fillId="2" borderId="4" xfId="1" applyNumberFormat="1" applyFont="1" applyFill="1" applyBorder="1"/>
    <xf numFmtId="4" fontId="2" fillId="0" borderId="13" xfId="1" applyNumberFormat="1" applyFont="1" applyFill="1" applyBorder="1"/>
    <xf numFmtId="0" fontId="1" fillId="0" borderId="22" xfId="1" applyFill="1" applyBorder="1"/>
    <xf numFmtId="178" fontId="1" fillId="2" borderId="4" xfId="1" applyNumberFormat="1" applyFill="1" applyBorder="1"/>
    <xf numFmtId="178" fontId="1" fillId="2" borderId="0" xfId="1" applyNumberFormat="1" applyFill="1"/>
    <xf numFmtId="178" fontId="1" fillId="2" borderId="4" xfId="1" applyNumberFormat="1" applyFill="1" applyBorder="1" applyAlignment="1">
      <alignment horizontal="center"/>
    </xf>
    <xf numFmtId="164" fontId="2" fillId="7" borderId="13" xfId="1" applyNumberFormat="1" applyFont="1" applyFill="1" applyBorder="1" applyAlignment="1" applyProtection="1">
      <alignment horizontal="right"/>
      <protection hidden="1"/>
    </xf>
    <xf numFmtId="164" fontId="2" fillId="7" borderId="18" xfId="1" applyNumberFormat="1" applyFont="1" applyFill="1" applyBorder="1" applyAlignment="1" applyProtection="1">
      <alignment horizontal="right"/>
      <protection hidden="1"/>
    </xf>
    <xf numFmtId="172" fontId="2" fillId="7" borderId="3" xfId="1" applyNumberFormat="1" applyFont="1" applyFill="1" applyBorder="1"/>
    <xf numFmtId="164" fontId="2" fillId="7" borderId="4" xfId="1" applyNumberFormat="1" applyFont="1" applyFill="1" applyBorder="1" applyAlignment="1" applyProtection="1">
      <alignment horizontal="right"/>
      <protection hidden="1"/>
    </xf>
    <xf numFmtId="170" fontId="2" fillId="7" borderId="4" xfId="1" applyNumberFormat="1" applyFont="1" applyFill="1" applyBorder="1" applyAlignment="1" applyProtection="1">
      <alignment horizontal="right"/>
      <protection hidden="1"/>
    </xf>
    <xf numFmtId="176" fontId="1" fillId="0" borderId="0" xfId="1" applyNumberFormat="1" applyFill="1"/>
    <xf numFmtId="0" fontId="2" fillId="0" borderId="25" xfId="1" applyNumberFormat="1" applyFont="1" applyFill="1" applyBorder="1" applyAlignment="1" applyProtection="1">
      <alignment wrapText="1"/>
      <protection hidden="1"/>
    </xf>
    <xf numFmtId="165" fontId="2" fillId="0" borderId="19" xfId="1" applyNumberFormat="1" applyFont="1" applyFill="1" applyBorder="1" applyAlignment="1" applyProtection="1">
      <alignment horizontal="center" wrapText="1"/>
      <protection hidden="1"/>
    </xf>
    <xf numFmtId="168" fontId="2" fillId="0" borderId="14" xfId="1" applyNumberFormat="1" applyFont="1" applyFill="1" applyBorder="1" applyAlignment="1" applyProtection="1">
      <alignment horizontal="center" wrapText="1"/>
      <protection hidden="1"/>
    </xf>
    <xf numFmtId="167" fontId="2" fillId="0" borderId="19" xfId="1" applyNumberFormat="1" applyFont="1" applyFill="1" applyBorder="1" applyAlignment="1" applyProtection="1">
      <alignment horizontal="center"/>
      <protection hidden="1"/>
    </xf>
    <xf numFmtId="1" fontId="2" fillId="0" borderId="19" xfId="1" applyNumberFormat="1" applyFont="1" applyFill="1" applyBorder="1" applyAlignment="1" applyProtection="1">
      <alignment horizontal="center"/>
      <protection hidden="1"/>
    </xf>
    <xf numFmtId="166" fontId="2" fillId="0" borderId="19" xfId="1" applyNumberFormat="1" applyFont="1" applyFill="1" applyBorder="1" applyAlignment="1" applyProtection="1">
      <alignment horizontal="center"/>
      <protection hidden="1"/>
    </xf>
    <xf numFmtId="165" fontId="2" fillId="0" borderId="14" xfId="1" applyNumberFormat="1" applyFont="1" applyFill="1" applyBorder="1" applyAlignment="1" applyProtection="1">
      <alignment horizontal="center"/>
      <protection hidden="1"/>
    </xf>
    <xf numFmtId="0" fontId="2" fillId="0" borderId="19" xfId="1" applyFont="1" applyFill="1" applyBorder="1"/>
    <xf numFmtId="171" fontId="2" fillId="2" borderId="26" xfId="1" applyNumberFormat="1" applyFont="1" applyFill="1" applyBorder="1"/>
    <xf numFmtId="174" fontId="2" fillId="0" borderId="4" xfId="1" applyNumberFormat="1" applyFont="1" applyFill="1" applyBorder="1" applyAlignment="1" applyProtection="1">
      <alignment horizontal="right"/>
      <protection hidden="1"/>
    </xf>
    <xf numFmtId="164" fontId="2" fillId="6" borderId="13" xfId="1" applyNumberFormat="1" applyFont="1" applyFill="1" applyBorder="1" applyAlignment="1" applyProtection="1">
      <alignment horizontal="right"/>
      <protection hidden="1"/>
    </xf>
    <xf numFmtId="164" fontId="2" fillId="6" borderId="18" xfId="1" applyNumberFormat="1" applyFont="1" applyFill="1" applyBorder="1" applyAlignment="1" applyProtection="1">
      <alignment horizontal="right"/>
      <protection hidden="1"/>
    </xf>
    <xf numFmtId="0" fontId="2" fillId="6" borderId="3" xfId="1" applyFont="1" applyFill="1" applyBorder="1"/>
    <xf numFmtId="164" fontId="2" fillId="6" borderId="4" xfId="1" applyNumberFormat="1" applyFont="1" applyFill="1" applyBorder="1" applyAlignment="1" applyProtection="1">
      <alignment horizontal="right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5" fontId="2" fillId="2" borderId="3" xfId="1" applyNumberFormat="1" applyFont="1" applyFill="1" applyBorder="1" applyAlignment="1" applyProtection="1">
      <alignment horizontal="center" wrapText="1"/>
      <protection hidden="1"/>
    </xf>
    <xf numFmtId="168" fontId="2" fillId="2" borderId="4" xfId="1" applyNumberFormat="1" applyFont="1" applyFill="1" applyBorder="1" applyAlignment="1" applyProtection="1">
      <alignment horizontal="center" wrapText="1"/>
      <protection hidden="1"/>
    </xf>
    <xf numFmtId="167" fontId="2" fillId="2" borderId="3" xfId="1" applyNumberFormat="1" applyFont="1" applyFill="1" applyBorder="1" applyAlignment="1" applyProtection="1">
      <alignment horizontal="center"/>
      <protection hidden="1"/>
    </xf>
    <xf numFmtId="1" fontId="2" fillId="2" borderId="3" xfId="1" applyNumberFormat="1" applyFont="1" applyFill="1" applyBorder="1" applyAlignment="1" applyProtection="1">
      <alignment horizontal="center"/>
      <protection hidden="1"/>
    </xf>
    <xf numFmtId="166" fontId="2" fillId="2" borderId="3" xfId="1" applyNumberFormat="1" applyFont="1" applyFill="1" applyBorder="1" applyAlignment="1" applyProtection="1">
      <alignment horizontal="center"/>
      <protection hidden="1"/>
    </xf>
    <xf numFmtId="165" fontId="2" fillId="2" borderId="4" xfId="1" applyNumberFormat="1" applyFont="1" applyFill="1" applyBorder="1" applyAlignment="1" applyProtection="1">
      <alignment horizontal="center"/>
      <protection hidden="1"/>
    </xf>
    <xf numFmtId="164" fontId="2" fillId="2" borderId="13" xfId="1" applyNumberFormat="1" applyFont="1" applyFill="1" applyBorder="1" applyAlignment="1" applyProtection="1">
      <alignment horizontal="right"/>
      <protection hidden="1"/>
    </xf>
    <xf numFmtId="164" fontId="2" fillId="2" borderId="18" xfId="1" applyNumberFormat="1" applyFont="1" applyFill="1" applyBorder="1" applyAlignment="1" applyProtection="1">
      <alignment horizontal="right"/>
      <protection hidden="1"/>
    </xf>
    <xf numFmtId="0" fontId="2" fillId="2" borderId="3" xfId="1" applyFont="1" applyFill="1" applyBorder="1"/>
    <xf numFmtId="164" fontId="2" fillId="2" borderId="4" xfId="1" applyNumberFormat="1" applyFont="1" applyFill="1" applyBorder="1" applyAlignment="1" applyProtection="1">
      <alignment horizontal="right"/>
      <protection hidden="1"/>
    </xf>
    <xf numFmtId="164" fontId="3" fillId="2" borderId="13" xfId="1" applyNumberFormat="1" applyFont="1" applyFill="1" applyBorder="1" applyAlignment="1" applyProtection="1">
      <alignment horizontal="right"/>
      <protection hidden="1"/>
    </xf>
    <xf numFmtId="164" fontId="3" fillId="2" borderId="18" xfId="1" applyNumberFormat="1" applyFont="1" applyFill="1" applyBorder="1" applyAlignment="1" applyProtection="1">
      <alignment horizontal="right"/>
      <protection hidden="1"/>
    </xf>
    <xf numFmtId="164" fontId="3" fillId="2" borderId="4" xfId="1" applyNumberFormat="1" applyFont="1" applyFill="1" applyBorder="1" applyAlignment="1" applyProtection="1">
      <alignment horizontal="right"/>
      <protection hidden="1"/>
    </xf>
    <xf numFmtId="172" fontId="2" fillId="2" borderId="3" xfId="1" applyNumberFormat="1" applyFont="1" applyFill="1" applyBorder="1"/>
    <xf numFmtId="175" fontId="2" fillId="2" borderId="4" xfId="1" applyNumberFormat="1" applyFont="1" applyFill="1" applyBorder="1" applyAlignment="1" applyProtection="1">
      <alignment horizontal="right"/>
      <protection hidden="1"/>
    </xf>
    <xf numFmtId="0" fontId="2" fillId="2" borderId="11" xfId="1" applyNumberFormat="1" applyFont="1" applyFill="1" applyBorder="1" applyAlignment="1" applyProtection="1">
      <alignment wrapText="1"/>
      <protection hidden="1"/>
    </xf>
    <xf numFmtId="171" fontId="2" fillId="2" borderId="3" xfId="1" applyNumberFormat="1" applyFont="1" applyFill="1" applyBorder="1"/>
    <xf numFmtId="0" fontId="2" fillId="2" borderId="5" xfId="1" applyNumberFormat="1" applyFont="1" applyFill="1" applyBorder="1" applyAlignment="1" applyProtection="1">
      <alignment vertical="center" wrapText="1"/>
      <protection hidden="1"/>
    </xf>
    <xf numFmtId="164" fontId="2" fillId="2" borderId="14" xfId="1" applyNumberFormat="1" applyFont="1" applyFill="1" applyBorder="1"/>
    <xf numFmtId="164" fontId="2" fillId="8" borderId="13" xfId="1" applyNumberFormat="1" applyFont="1" applyFill="1" applyBorder="1" applyAlignment="1" applyProtection="1">
      <alignment horizontal="right"/>
      <protection hidden="1"/>
    </xf>
    <xf numFmtId="164" fontId="2" fillId="8" borderId="18" xfId="1" applyNumberFormat="1" applyFont="1" applyFill="1" applyBorder="1" applyAlignment="1" applyProtection="1">
      <alignment horizontal="right"/>
      <protection hidden="1"/>
    </xf>
    <xf numFmtId="172" fontId="2" fillId="8" borderId="3" xfId="1" applyNumberFormat="1" applyFont="1" applyFill="1" applyBorder="1"/>
    <xf numFmtId="164" fontId="2" fillId="8" borderId="4" xfId="1" applyNumberFormat="1" applyFont="1" applyFill="1" applyBorder="1" applyAlignment="1" applyProtection="1">
      <alignment horizontal="right"/>
      <protection hidden="1"/>
    </xf>
    <xf numFmtId="164" fontId="2" fillId="9" borderId="4" xfId="1" applyNumberFormat="1" applyFont="1" applyFill="1" applyBorder="1" applyAlignment="1" applyProtection="1">
      <alignment horizontal="right"/>
      <protection hidden="1"/>
    </xf>
    <xf numFmtId="175" fontId="2" fillId="2" borderId="4" xfId="1" applyNumberFormat="1" applyFont="1" applyFill="1" applyBorder="1"/>
    <xf numFmtId="180" fontId="1" fillId="2" borderId="0" xfId="1" applyNumberFormat="1" applyFill="1"/>
    <xf numFmtId="164" fontId="2" fillId="10" borderId="13" xfId="1" applyNumberFormat="1" applyFont="1" applyFill="1" applyBorder="1" applyAlignment="1" applyProtection="1">
      <alignment horizontal="right"/>
      <protection hidden="1"/>
    </xf>
    <xf numFmtId="164" fontId="2" fillId="10" borderId="18" xfId="1" applyNumberFormat="1" applyFont="1" applyFill="1" applyBorder="1" applyAlignment="1" applyProtection="1">
      <alignment horizontal="right"/>
      <protection hidden="1"/>
    </xf>
    <xf numFmtId="0" fontId="2" fillId="10" borderId="3" xfId="1" applyFont="1" applyFill="1" applyBorder="1"/>
    <xf numFmtId="164" fontId="2" fillId="10" borderId="4" xfId="1" applyNumberFormat="1" applyFont="1" applyFill="1" applyBorder="1" applyAlignment="1" applyProtection="1">
      <alignment horizontal="right"/>
      <protection hidden="1"/>
    </xf>
    <xf numFmtId="175" fontId="2" fillId="10" borderId="4" xfId="1" applyNumberFormat="1" applyFont="1" applyFill="1" applyBorder="1" applyAlignment="1" applyProtection="1">
      <alignment horizontal="right"/>
      <protection hidden="1"/>
    </xf>
    <xf numFmtId="169" fontId="2" fillId="10" borderId="3" xfId="1" applyNumberFormat="1" applyFont="1" applyFill="1" applyBorder="1"/>
    <xf numFmtId="169" fontId="2" fillId="10" borderId="4" xfId="1" applyNumberFormat="1" applyFont="1" applyFill="1" applyBorder="1" applyAlignment="1" applyProtection="1">
      <alignment horizontal="right"/>
      <protection hidden="1"/>
    </xf>
    <xf numFmtId="164" fontId="2" fillId="9" borderId="13" xfId="1" applyNumberFormat="1" applyFont="1" applyFill="1" applyBorder="1" applyAlignment="1" applyProtection="1">
      <alignment horizontal="right"/>
      <protection hidden="1"/>
    </xf>
    <xf numFmtId="164" fontId="2" fillId="9" borderId="18" xfId="1" applyNumberFormat="1" applyFont="1" applyFill="1" applyBorder="1" applyAlignment="1" applyProtection="1">
      <alignment horizontal="right"/>
      <protection hidden="1"/>
    </xf>
    <xf numFmtId="0" fontId="2" fillId="9" borderId="3" xfId="1" applyFont="1" applyFill="1" applyBorder="1"/>
    <xf numFmtId="164" fontId="2" fillId="11" borderId="13" xfId="1" applyNumberFormat="1" applyFont="1" applyFill="1" applyBorder="1" applyAlignment="1" applyProtection="1">
      <alignment horizontal="right"/>
      <protection hidden="1"/>
    </xf>
    <xf numFmtId="164" fontId="2" fillId="11" borderId="18" xfId="1" applyNumberFormat="1" applyFont="1" applyFill="1" applyBorder="1" applyAlignment="1" applyProtection="1">
      <alignment horizontal="right"/>
      <protection hidden="1"/>
    </xf>
    <xf numFmtId="172" fontId="2" fillId="11" borderId="3" xfId="1" applyNumberFormat="1" applyFont="1" applyFill="1" applyBorder="1"/>
    <xf numFmtId="164" fontId="2" fillId="11" borderId="4" xfId="1" applyNumberFormat="1" applyFont="1" applyFill="1" applyBorder="1" applyAlignment="1" applyProtection="1">
      <alignment horizontal="right"/>
      <protection hidden="1"/>
    </xf>
    <xf numFmtId="169" fontId="2" fillId="9" borderId="3" xfId="1" applyNumberFormat="1" applyFont="1" applyFill="1" applyBorder="1"/>
    <xf numFmtId="169" fontId="2" fillId="9" borderId="4" xfId="1" applyNumberFormat="1" applyFont="1" applyFill="1" applyBorder="1" applyAlignment="1" applyProtection="1">
      <alignment horizontal="right"/>
      <protection hidden="1"/>
    </xf>
    <xf numFmtId="178" fontId="2" fillId="0" borderId="0" xfId="1" applyNumberFormat="1" applyFont="1" applyFill="1"/>
    <xf numFmtId="170" fontId="2" fillId="2" borderId="4" xfId="1" applyNumberFormat="1" applyFont="1" applyFill="1" applyBorder="1"/>
    <xf numFmtId="177" fontId="2" fillId="2" borderId="4" xfId="1" applyNumberFormat="1" applyFont="1" applyFill="1" applyBorder="1"/>
    <xf numFmtId="174" fontId="2" fillId="2" borderId="4" xfId="1" applyNumberFormat="1" applyFont="1" applyFill="1" applyBorder="1"/>
    <xf numFmtId="179" fontId="1" fillId="2" borderId="4" xfId="1" applyNumberFormat="1" applyFill="1" applyBorder="1" applyAlignment="1">
      <alignment horizontal="center"/>
    </xf>
    <xf numFmtId="164" fontId="2" fillId="0" borderId="4" xfId="1" applyNumberFormat="1" applyFont="1" applyFill="1" applyBorder="1"/>
    <xf numFmtId="0" fontId="2" fillId="0" borderId="11" xfId="1" applyNumberFormat="1" applyFont="1" applyFill="1" applyBorder="1" applyAlignment="1" applyProtection="1">
      <alignment vertical="center" wrapText="1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/>
    <xf numFmtId="164" fontId="2" fillId="0" borderId="13" xfId="1" applyNumberFormat="1" applyFont="1" applyFill="1" applyBorder="1"/>
    <xf numFmtId="164" fontId="3" fillId="0" borderId="13" xfId="1" applyNumberFormat="1" applyFont="1" applyFill="1" applyBorder="1"/>
    <xf numFmtId="164" fontId="3" fillId="0" borderId="21" xfId="1" applyNumberFormat="1" applyFont="1" applyFill="1" applyBorder="1"/>
    <xf numFmtId="164" fontId="3" fillId="0" borderId="15" xfId="1" applyNumberFormat="1" applyFont="1" applyFill="1" applyBorder="1"/>
    <xf numFmtId="171" fontId="3" fillId="0" borderId="4" xfId="1" applyNumberFormat="1" applyFont="1" applyFill="1" applyBorder="1"/>
    <xf numFmtId="0" fontId="2" fillId="0" borderId="18" xfId="1" applyFont="1" applyFill="1" applyBorder="1"/>
    <xf numFmtId="171" fontId="2" fillId="0" borderId="18" xfId="1" applyNumberFormat="1" applyFont="1" applyFill="1" applyBorder="1" applyAlignment="1">
      <alignment horizontal="right"/>
    </xf>
    <xf numFmtId="169" fontId="3" fillId="0" borderId="4" xfId="1" applyNumberFormat="1" applyFont="1" applyFill="1" applyBorder="1"/>
    <xf numFmtId="169" fontId="3" fillId="0" borderId="3" xfId="1" applyNumberFormat="1" applyFont="1" applyFill="1" applyBorder="1"/>
    <xf numFmtId="169" fontId="2" fillId="0" borderId="18" xfId="1" applyNumberFormat="1" applyFont="1" applyFill="1" applyBorder="1"/>
    <xf numFmtId="0" fontId="2" fillId="0" borderId="4" xfId="1" applyNumberFormat="1" applyFont="1" applyFill="1" applyBorder="1" applyAlignment="1" applyProtection="1">
      <alignment wrapText="1"/>
      <protection hidden="1"/>
    </xf>
    <xf numFmtId="171" fontId="1" fillId="0" borderId="4" xfId="1" applyNumberFormat="1" applyFill="1" applyBorder="1"/>
    <xf numFmtId="171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18" xfId="1" applyNumberFormat="1" applyFont="1" applyFill="1" applyBorder="1" applyAlignment="1" applyProtection="1">
      <alignment horizontal="right"/>
      <protection hidden="1"/>
    </xf>
    <xf numFmtId="171" fontId="3" fillId="0" borderId="3" xfId="1" applyNumberFormat="1" applyFont="1" applyFill="1" applyBorder="1"/>
    <xf numFmtId="0" fontId="1" fillId="2" borderId="0" xfId="1" applyFill="1" applyAlignment="1">
      <alignment horizontal="right"/>
    </xf>
    <xf numFmtId="1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1" xfId="1" applyNumberFormat="1" applyFont="1" applyFill="1" applyBorder="1" applyAlignment="1" applyProtection="1">
      <alignment horizontal="center" vertical="center"/>
      <protection hidden="1"/>
    </xf>
    <xf numFmtId="1" fontId="3" fillId="0" borderId="2" xfId="1" applyNumberFormat="1" applyFont="1" applyFill="1" applyBorder="1" applyAlignment="1" applyProtection="1">
      <alignment horizontal="center" vertical="center"/>
      <protection hidden="1"/>
    </xf>
    <xf numFmtId="171" fontId="3" fillId="0" borderId="2" xfId="1" applyNumberFormat="1" applyFont="1" applyFill="1" applyBorder="1"/>
    <xf numFmtId="164" fontId="2" fillId="0" borderId="18" xfId="1" applyNumberFormat="1" applyFont="1" applyFill="1" applyBorder="1"/>
    <xf numFmtId="0" fontId="1" fillId="2" borderId="0" xfId="1" applyFill="1" applyAlignment="1">
      <alignment horizontal="right"/>
    </xf>
    <xf numFmtId="0" fontId="1" fillId="2" borderId="0" xfId="1" applyFill="1" applyAlignment="1">
      <alignment horizontal="right" vertical="center" wrapText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1" fillId="0" borderId="17" xfId="1" applyFill="1" applyBorder="1" applyAlignment="1">
      <alignment horizontal="center"/>
    </xf>
    <xf numFmtId="0" fontId="1" fillId="0" borderId="17" xfId="1" applyFill="1" applyBorder="1" applyAlignment="1">
      <alignment horizontal="right"/>
    </xf>
    <xf numFmtId="0" fontId="1" fillId="0" borderId="0" xfId="1" applyFill="1" applyBorder="1" applyAlignment="1">
      <alignment horizontal="center"/>
    </xf>
    <xf numFmtId="0" fontId="1" fillId="0" borderId="22" xfId="1" applyFill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78" fontId="7" fillId="7" borderId="0" xfId="1" applyNumberFormat="1" applyFont="1" applyFill="1" applyAlignment="1">
      <alignment horizontal="center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center"/>
    </xf>
    <xf numFmtId="0" fontId="1" fillId="0" borderId="2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NumberFormat="1" applyFont="1" applyFill="1" applyAlignment="1" applyProtection="1">
      <alignment horizontal="center" wrapText="1"/>
      <protection hidden="1"/>
    </xf>
    <xf numFmtId="0" fontId="1" fillId="2" borderId="0" xfId="1" applyNumberFormat="1" applyFont="1" applyFill="1" applyAlignment="1" applyProtection="1">
      <alignment horizontal="right" wrapText="1"/>
      <protection hidden="1"/>
    </xf>
    <xf numFmtId="0" fontId="3" fillId="0" borderId="10" xfId="1" applyFont="1" applyFill="1" applyBorder="1" applyAlignment="1">
      <alignment horizontal="center" wrapText="1"/>
    </xf>
    <xf numFmtId="0" fontId="3" fillId="0" borderId="12" xfId="1" applyFont="1" applyFill="1" applyBorder="1" applyAlignment="1">
      <alignment horizontal="center" wrapText="1"/>
    </xf>
    <xf numFmtId="0" fontId="1" fillId="2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CCFF99"/>
      <color rgb="FF00FFFF"/>
      <color rgb="FFFF5050"/>
      <color rgb="FFFF99FF"/>
      <color rgb="FFFF9999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52"/>
  <sheetViews>
    <sheetView showGridLines="0" view="pageBreakPreview" zoomScale="85" zoomScaleNormal="90" zoomScaleSheetLayoutView="85" workbookViewId="0">
      <selection activeCell="S6" sqref="S6"/>
    </sheetView>
  </sheetViews>
  <sheetFormatPr defaultColWidth="9.28515625" defaultRowHeight="12.75" x14ac:dyDescent="0.2"/>
  <cols>
    <col min="1" max="1" width="48" style="2" customWidth="1"/>
    <col min="2" max="2" width="7" style="2" customWidth="1"/>
    <col min="3" max="3" width="9.28515625" style="2" customWidth="1"/>
    <col min="4" max="6" width="3.42578125" style="2" customWidth="1"/>
    <col min="7" max="7" width="7" style="2" customWidth="1"/>
    <col min="8" max="8" width="7.7109375" style="2" customWidth="1"/>
    <col min="9" max="9" width="6.28515625" style="2" hidden="1" customWidth="1"/>
    <col min="10" max="10" width="7.7109375" style="2" hidden="1" customWidth="1"/>
    <col min="11" max="11" width="7.28515625" style="2" hidden="1" customWidth="1"/>
    <col min="12" max="12" width="7.7109375" style="2" hidden="1" customWidth="1"/>
    <col min="13" max="13" width="12.28515625" style="2" hidden="1" customWidth="1"/>
    <col min="14" max="14" width="11.5703125" style="2" hidden="1" customWidth="1"/>
    <col min="15" max="15" width="12.5703125" style="2" hidden="1" customWidth="1"/>
    <col min="16" max="16" width="0.28515625" style="2" hidden="1" customWidth="1"/>
    <col min="17" max="17" width="14.28515625" style="2" customWidth="1"/>
    <col min="18" max="18" width="9.28515625" style="2" customWidth="1"/>
    <col min="19" max="19" width="33.7109375" style="2" customWidth="1"/>
    <col min="20" max="20" width="11.7109375" style="2" customWidth="1"/>
    <col min="21" max="234" width="9.28515625" style="2" customWidth="1"/>
    <col min="235" max="16384" width="9.28515625" style="2"/>
  </cols>
  <sheetData>
    <row r="1" spans="1:17" ht="22.5" customHeight="1" x14ac:dyDescent="0.2">
      <c r="H1" s="245" t="s">
        <v>369</v>
      </c>
      <c r="I1" s="245"/>
      <c r="J1" s="245"/>
      <c r="K1" s="245"/>
      <c r="L1" s="245"/>
      <c r="M1" s="245"/>
      <c r="N1" s="245"/>
      <c r="O1" s="245"/>
      <c r="P1" s="245"/>
      <c r="Q1" s="245"/>
    </row>
    <row r="2" spans="1:17" ht="38.25" customHeight="1" x14ac:dyDescent="0.2">
      <c r="F2" s="246" t="s">
        <v>446</v>
      </c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</row>
    <row r="3" spans="1:17" ht="13.15" x14ac:dyDescent="0.25">
      <c r="M3" s="238"/>
      <c r="N3" s="238"/>
      <c r="O3" s="238"/>
      <c r="P3" s="238"/>
      <c r="Q3" s="238"/>
    </row>
    <row r="4" spans="1:17" ht="13.15" x14ac:dyDescent="0.25">
      <c r="M4" s="238"/>
      <c r="N4" s="238"/>
      <c r="O4" s="238"/>
      <c r="P4" s="238"/>
      <c r="Q4" s="238"/>
    </row>
    <row r="5" spans="1:17" x14ac:dyDescent="0.2">
      <c r="H5" s="245" t="s">
        <v>368</v>
      </c>
      <c r="I5" s="245"/>
      <c r="J5" s="245"/>
      <c r="K5" s="245"/>
      <c r="L5" s="245"/>
      <c r="M5" s="245"/>
      <c r="N5" s="245"/>
      <c r="O5" s="245"/>
      <c r="P5" s="245"/>
      <c r="Q5" s="245"/>
    </row>
    <row r="6" spans="1:17" ht="45.75" customHeight="1" x14ac:dyDescent="0.2">
      <c r="E6" s="246" t="s">
        <v>439</v>
      </c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</row>
    <row r="7" spans="1:17" ht="21.75" customHeight="1" x14ac:dyDescent="0.2">
      <c r="A7" s="247" t="s">
        <v>304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</row>
    <row r="8" spans="1:17" ht="15" customHeight="1" x14ac:dyDescent="0.2">
      <c r="A8" s="247"/>
      <c r="B8" s="247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</row>
    <row r="9" spans="1:17" ht="13.5" thickBot="1" x14ac:dyDescent="0.25">
      <c r="A9" s="17"/>
      <c r="B9" s="17"/>
      <c r="C9" s="17"/>
      <c r="D9" s="17"/>
      <c r="E9" s="17"/>
      <c r="F9" s="17"/>
      <c r="G9" s="17"/>
      <c r="H9" s="17"/>
      <c r="I9" s="249"/>
      <c r="J9" s="249"/>
      <c r="K9" s="249"/>
      <c r="L9" s="248"/>
      <c r="M9" s="248"/>
      <c r="N9" s="18"/>
      <c r="O9" s="18"/>
      <c r="Q9" s="238" t="s">
        <v>289</v>
      </c>
    </row>
    <row r="10" spans="1:17" ht="13.5" customHeight="1" thickBot="1" x14ac:dyDescent="0.25">
      <c r="A10" s="256" t="s">
        <v>288</v>
      </c>
      <c r="B10" s="256" t="s">
        <v>287</v>
      </c>
      <c r="C10" s="255" t="s">
        <v>286</v>
      </c>
      <c r="D10" s="255" t="s">
        <v>285</v>
      </c>
      <c r="E10" s="255"/>
      <c r="F10" s="255"/>
      <c r="G10" s="256"/>
      <c r="H10" s="256" t="s">
        <v>284</v>
      </c>
      <c r="I10" s="252" t="s">
        <v>345</v>
      </c>
      <c r="J10" s="252" t="s">
        <v>346</v>
      </c>
      <c r="K10" s="252" t="s">
        <v>345</v>
      </c>
      <c r="L10" s="252" t="s">
        <v>346</v>
      </c>
      <c r="M10" s="252" t="s">
        <v>345</v>
      </c>
      <c r="N10" s="252" t="s">
        <v>346</v>
      </c>
      <c r="O10" s="252" t="s">
        <v>345</v>
      </c>
      <c r="P10" s="252" t="s">
        <v>346</v>
      </c>
      <c r="Q10" s="116" t="s">
        <v>283</v>
      </c>
    </row>
    <row r="11" spans="1:17" ht="20.65" customHeight="1" thickBot="1" x14ac:dyDescent="0.25">
      <c r="A11" s="259"/>
      <c r="B11" s="259"/>
      <c r="C11" s="252"/>
      <c r="D11" s="255"/>
      <c r="E11" s="255"/>
      <c r="F11" s="255"/>
      <c r="G11" s="256"/>
      <c r="H11" s="256"/>
      <c r="I11" s="253"/>
      <c r="J11" s="253"/>
      <c r="K11" s="253"/>
      <c r="L11" s="253"/>
      <c r="M11" s="253"/>
      <c r="N11" s="253"/>
      <c r="O11" s="253"/>
      <c r="P11" s="253"/>
      <c r="Q11" s="117"/>
    </row>
    <row r="12" spans="1:17" ht="13.9" thickBot="1" x14ac:dyDescent="0.3">
      <c r="A12" s="239">
        <v>1</v>
      </c>
      <c r="B12" s="239">
        <v>2</v>
      </c>
      <c r="C12" s="240">
        <v>3</v>
      </c>
      <c r="D12" s="241">
        <v>4</v>
      </c>
      <c r="E12" s="241">
        <v>5</v>
      </c>
      <c r="F12" s="241">
        <v>6</v>
      </c>
      <c r="G12" s="241">
        <v>7</v>
      </c>
      <c r="H12" s="241">
        <v>8</v>
      </c>
      <c r="I12" s="242">
        <v>9</v>
      </c>
      <c r="J12" s="242">
        <v>10</v>
      </c>
      <c r="K12" s="242">
        <v>9</v>
      </c>
      <c r="L12" s="242">
        <v>10</v>
      </c>
      <c r="M12" s="242">
        <v>9</v>
      </c>
      <c r="N12" s="242">
        <v>10</v>
      </c>
      <c r="O12" s="242">
        <v>9</v>
      </c>
      <c r="P12" s="242">
        <v>10</v>
      </c>
      <c r="Q12" s="242">
        <v>9</v>
      </c>
    </row>
    <row r="13" spans="1:17" ht="45" x14ac:dyDescent="0.2">
      <c r="A13" s="118" t="s">
        <v>282</v>
      </c>
      <c r="B13" s="119">
        <v>24</v>
      </c>
      <c r="C13" s="120" t="s">
        <v>7</v>
      </c>
      <c r="D13" s="121" t="s">
        <v>7</v>
      </c>
      <c r="E13" s="122" t="s">
        <v>7</v>
      </c>
      <c r="F13" s="121" t="s">
        <v>7</v>
      </c>
      <c r="G13" s="123" t="s">
        <v>7</v>
      </c>
      <c r="H13" s="124" t="s">
        <v>7</v>
      </c>
      <c r="I13" s="59">
        <f>I14+I29+I98+I160+I191+I197</f>
        <v>410751.8</v>
      </c>
      <c r="J13" s="59">
        <f>J14+J29+J98+J160+J191+J197</f>
        <v>6617.2298599999995</v>
      </c>
      <c r="K13" s="60">
        <f>I13+J13</f>
        <v>417369.02986000001</v>
      </c>
      <c r="L13" s="60">
        <f>L160+L29+L98</f>
        <v>56700.93838</v>
      </c>
      <c r="M13" s="81">
        <f>K13+L13</f>
        <v>474069.96824000002</v>
      </c>
      <c r="N13" s="81">
        <f>N14+N29+N98+N160+N197+N146</f>
        <v>-188403.14618999997</v>
      </c>
      <c r="O13" s="59">
        <f>M13+N13</f>
        <v>285666.82205000008</v>
      </c>
      <c r="P13" s="59">
        <f>P14+P29+P98+P146+P160+P191+P197</f>
        <v>30476.869119999999</v>
      </c>
      <c r="Q13" s="224">
        <f>O13+P13</f>
        <v>316143.69117000006</v>
      </c>
    </row>
    <row r="14" spans="1:17" ht="12.75" customHeight="1" x14ac:dyDescent="0.2">
      <c r="A14" s="7" t="s">
        <v>26</v>
      </c>
      <c r="B14" s="61">
        <v>24</v>
      </c>
      <c r="C14" s="62">
        <v>100</v>
      </c>
      <c r="D14" s="37" t="s">
        <v>7</v>
      </c>
      <c r="E14" s="38" t="s">
        <v>7</v>
      </c>
      <c r="F14" s="37" t="s">
        <v>7</v>
      </c>
      <c r="G14" s="39" t="s">
        <v>7</v>
      </c>
      <c r="H14" s="40" t="s">
        <v>7</v>
      </c>
      <c r="I14" s="43">
        <f>I15+I20</f>
        <v>9779.2000000000007</v>
      </c>
      <c r="J14" s="43"/>
      <c r="K14" s="45">
        <f t="shared" ref="K14:K103" si="0">I14+J14</f>
        <v>9779.2000000000007</v>
      </c>
      <c r="L14" s="76"/>
      <c r="M14" s="82">
        <f>K14+L14</f>
        <v>9779.2000000000007</v>
      </c>
      <c r="N14" s="82"/>
      <c r="O14" s="82">
        <f>M14+N14</f>
        <v>9779.2000000000007</v>
      </c>
      <c r="P14" s="219">
        <f>P15+P20</f>
        <v>-6.8041200000000002</v>
      </c>
      <c r="Q14" s="223">
        <f>O14+P14</f>
        <v>9772.39588</v>
      </c>
    </row>
    <row r="15" spans="1:17" ht="33.75" customHeight="1" x14ac:dyDescent="0.2">
      <c r="A15" s="7" t="s">
        <v>107</v>
      </c>
      <c r="B15" s="61">
        <v>24</v>
      </c>
      <c r="C15" s="62">
        <v>104</v>
      </c>
      <c r="D15" s="37" t="s">
        <v>7</v>
      </c>
      <c r="E15" s="38" t="s">
        <v>7</v>
      </c>
      <c r="F15" s="37" t="s">
        <v>7</v>
      </c>
      <c r="G15" s="39" t="s">
        <v>7</v>
      </c>
      <c r="H15" s="40" t="s">
        <v>7</v>
      </c>
      <c r="I15" s="43">
        <f>I16</f>
        <v>5</v>
      </c>
      <c r="J15" s="43"/>
      <c r="K15" s="45">
        <f t="shared" si="0"/>
        <v>5</v>
      </c>
      <c r="L15" s="76"/>
      <c r="M15" s="82">
        <f t="shared" ref="M15:M96" si="1">K15+L15</f>
        <v>5</v>
      </c>
      <c r="N15" s="82"/>
      <c r="O15" s="82">
        <f t="shared" ref="O15:O92" si="2">M15+N15</f>
        <v>5</v>
      </c>
      <c r="P15" s="145"/>
      <c r="Q15" s="125">
        <f t="shared" ref="Q15:Q92" si="3">O15+P15</f>
        <v>5</v>
      </c>
    </row>
    <row r="16" spans="1:17" ht="56.25" customHeight="1" x14ac:dyDescent="0.2">
      <c r="A16" s="7" t="s">
        <v>331</v>
      </c>
      <c r="B16" s="61">
        <v>24</v>
      </c>
      <c r="C16" s="62">
        <v>104</v>
      </c>
      <c r="D16" s="37" t="s">
        <v>197</v>
      </c>
      <c r="E16" s="38" t="s">
        <v>3</v>
      </c>
      <c r="F16" s="37" t="s">
        <v>2</v>
      </c>
      <c r="G16" s="39" t="s">
        <v>9</v>
      </c>
      <c r="H16" s="40" t="s">
        <v>7</v>
      </c>
      <c r="I16" s="43">
        <f>I17</f>
        <v>5</v>
      </c>
      <c r="J16" s="43"/>
      <c r="K16" s="45">
        <f t="shared" si="0"/>
        <v>5</v>
      </c>
      <c r="L16" s="76"/>
      <c r="M16" s="82">
        <f t="shared" si="1"/>
        <v>5</v>
      </c>
      <c r="N16" s="82"/>
      <c r="O16" s="82">
        <f t="shared" si="2"/>
        <v>5</v>
      </c>
      <c r="P16" s="217"/>
      <c r="Q16" s="125">
        <f t="shared" si="3"/>
        <v>5</v>
      </c>
    </row>
    <row r="17" spans="1:17" ht="45" customHeight="1" x14ac:dyDescent="0.2">
      <c r="A17" s="7" t="s">
        <v>281</v>
      </c>
      <c r="B17" s="61">
        <v>24</v>
      </c>
      <c r="C17" s="62">
        <v>104</v>
      </c>
      <c r="D17" s="37" t="s">
        <v>197</v>
      </c>
      <c r="E17" s="38" t="s">
        <v>3</v>
      </c>
      <c r="F17" s="37" t="s">
        <v>2</v>
      </c>
      <c r="G17" s="39" t="s">
        <v>280</v>
      </c>
      <c r="H17" s="40" t="s">
        <v>7</v>
      </c>
      <c r="I17" s="43">
        <f>I18</f>
        <v>5</v>
      </c>
      <c r="J17" s="43"/>
      <c r="K17" s="45">
        <f t="shared" si="0"/>
        <v>5</v>
      </c>
      <c r="L17" s="76"/>
      <c r="M17" s="82">
        <f t="shared" si="1"/>
        <v>5</v>
      </c>
      <c r="N17" s="82"/>
      <c r="O17" s="82">
        <f t="shared" si="2"/>
        <v>5</v>
      </c>
      <c r="P17" s="145"/>
      <c r="Q17" s="125">
        <f t="shared" si="3"/>
        <v>5</v>
      </c>
    </row>
    <row r="18" spans="1:17" ht="22.5" customHeight="1" x14ac:dyDescent="0.2">
      <c r="A18" s="7" t="s">
        <v>14</v>
      </c>
      <c r="B18" s="61">
        <v>24</v>
      </c>
      <c r="C18" s="62">
        <v>104</v>
      </c>
      <c r="D18" s="37" t="s">
        <v>197</v>
      </c>
      <c r="E18" s="38" t="s">
        <v>3</v>
      </c>
      <c r="F18" s="37" t="s">
        <v>2</v>
      </c>
      <c r="G18" s="39" t="s">
        <v>280</v>
      </c>
      <c r="H18" s="40">
        <v>200</v>
      </c>
      <c r="I18" s="43">
        <f>I19</f>
        <v>5</v>
      </c>
      <c r="J18" s="43"/>
      <c r="K18" s="45">
        <f t="shared" si="0"/>
        <v>5</v>
      </c>
      <c r="L18" s="76"/>
      <c r="M18" s="82">
        <f t="shared" si="1"/>
        <v>5</v>
      </c>
      <c r="N18" s="82"/>
      <c r="O18" s="82">
        <f t="shared" si="2"/>
        <v>5</v>
      </c>
      <c r="P18" s="145"/>
      <c r="Q18" s="125">
        <f t="shared" si="3"/>
        <v>5</v>
      </c>
    </row>
    <row r="19" spans="1:17" ht="22.5" customHeight="1" x14ac:dyDescent="0.2">
      <c r="A19" s="7" t="s">
        <v>13</v>
      </c>
      <c r="B19" s="61">
        <v>24</v>
      </c>
      <c r="C19" s="62">
        <v>104</v>
      </c>
      <c r="D19" s="37" t="s">
        <v>197</v>
      </c>
      <c r="E19" s="38" t="s">
        <v>3</v>
      </c>
      <c r="F19" s="37" t="s">
        <v>2</v>
      </c>
      <c r="G19" s="39" t="s">
        <v>280</v>
      </c>
      <c r="H19" s="40">
        <v>240</v>
      </c>
      <c r="I19" s="43">
        <v>5</v>
      </c>
      <c r="J19" s="43"/>
      <c r="K19" s="45">
        <f t="shared" si="0"/>
        <v>5</v>
      </c>
      <c r="L19" s="76"/>
      <c r="M19" s="82">
        <f t="shared" si="1"/>
        <v>5</v>
      </c>
      <c r="N19" s="82"/>
      <c r="O19" s="82">
        <f t="shared" si="2"/>
        <v>5</v>
      </c>
      <c r="P19" s="145"/>
      <c r="Q19" s="125">
        <f t="shared" si="3"/>
        <v>5</v>
      </c>
    </row>
    <row r="20" spans="1:17" ht="12.75" customHeight="1" x14ac:dyDescent="0.2">
      <c r="A20" s="7" t="s">
        <v>95</v>
      </c>
      <c r="B20" s="61">
        <v>24</v>
      </c>
      <c r="C20" s="62">
        <v>113</v>
      </c>
      <c r="D20" s="37" t="s">
        <v>7</v>
      </c>
      <c r="E20" s="38" t="s">
        <v>7</v>
      </c>
      <c r="F20" s="37" t="s">
        <v>7</v>
      </c>
      <c r="G20" s="39" t="s">
        <v>7</v>
      </c>
      <c r="H20" s="40" t="s">
        <v>7</v>
      </c>
      <c r="I20" s="43">
        <f>I21+I25</f>
        <v>9774.2000000000007</v>
      </c>
      <c r="J20" s="43"/>
      <c r="K20" s="45">
        <f t="shared" si="0"/>
        <v>9774.2000000000007</v>
      </c>
      <c r="L20" s="76"/>
      <c r="M20" s="82">
        <f t="shared" si="1"/>
        <v>9774.2000000000007</v>
      </c>
      <c r="N20" s="82"/>
      <c r="O20" s="82">
        <f t="shared" si="2"/>
        <v>9774.2000000000007</v>
      </c>
      <c r="P20" s="219">
        <f>P21</f>
        <v>-6.8041200000000002</v>
      </c>
      <c r="Q20" s="223">
        <f t="shared" si="3"/>
        <v>9767.39588</v>
      </c>
    </row>
    <row r="21" spans="1:17" ht="56.25" customHeight="1" x14ac:dyDescent="0.2">
      <c r="A21" s="7" t="s">
        <v>331</v>
      </c>
      <c r="B21" s="61">
        <v>24</v>
      </c>
      <c r="C21" s="62">
        <v>113</v>
      </c>
      <c r="D21" s="37" t="s">
        <v>197</v>
      </c>
      <c r="E21" s="38" t="s">
        <v>3</v>
      </c>
      <c r="F21" s="37" t="s">
        <v>2</v>
      </c>
      <c r="G21" s="39" t="s">
        <v>9</v>
      </c>
      <c r="H21" s="40" t="s">
        <v>7</v>
      </c>
      <c r="I21" s="198">
        <f>I22</f>
        <v>9514.2000000000007</v>
      </c>
      <c r="J21" s="198"/>
      <c r="K21" s="199">
        <f t="shared" si="0"/>
        <v>9514.2000000000007</v>
      </c>
      <c r="L21" s="200"/>
      <c r="M21" s="201">
        <f t="shared" si="1"/>
        <v>9514.2000000000007</v>
      </c>
      <c r="N21" s="202"/>
      <c r="O21" s="82">
        <f t="shared" si="2"/>
        <v>9514.2000000000007</v>
      </c>
      <c r="P21" s="219">
        <f>P22</f>
        <v>-6.8041200000000002</v>
      </c>
      <c r="Q21" s="223">
        <f t="shared" si="3"/>
        <v>9507.39588</v>
      </c>
    </row>
    <row r="22" spans="1:17" ht="12.75" customHeight="1" x14ac:dyDescent="0.2">
      <c r="A22" s="7" t="s">
        <v>279</v>
      </c>
      <c r="B22" s="61">
        <v>24</v>
      </c>
      <c r="C22" s="62">
        <v>113</v>
      </c>
      <c r="D22" s="37" t="s">
        <v>197</v>
      </c>
      <c r="E22" s="38" t="s">
        <v>3</v>
      </c>
      <c r="F22" s="37" t="s">
        <v>2</v>
      </c>
      <c r="G22" s="39" t="s">
        <v>278</v>
      </c>
      <c r="H22" s="40" t="s">
        <v>7</v>
      </c>
      <c r="I22" s="198">
        <f>I23</f>
        <v>9514.2000000000007</v>
      </c>
      <c r="J22" s="198"/>
      <c r="K22" s="199">
        <f t="shared" si="0"/>
        <v>9514.2000000000007</v>
      </c>
      <c r="L22" s="200"/>
      <c r="M22" s="201">
        <f t="shared" si="1"/>
        <v>9514.2000000000007</v>
      </c>
      <c r="N22" s="201"/>
      <c r="O22" s="82">
        <f t="shared" si="2"/>
        <v>9514.2000000000007</v>
      </c>
      <c r="P22" s="219">
        <f>P23</f>
        <v>-6.8041200000000002</v>
      </c>
      <c r="Q22" s="223">
        <f t="shared" si="3"/>
        <v>9507.39588</v>
      </c>
    </row>
    <row r="23" spans="1:17" ht="22.5" customHeight="1" x14ac:dyDescent="0.2">
      <c r="A23" s="7" t="s">
        <v>14</v>
      </c>
      <c r="B23" s="61">
        <v>24</v>
      </c>
      <c r="C23" s="62">
        <v>113</v>
      </c>
      <c r="D23" s="37" t="s">
        <v>197</v>
      </c>
      <c r="E23" s="38" t="s">
        <v>3</v>
      </c>
      <c r="F23" s="37" t="s">
        <v>2</v>
      </c>
      <c r="G23" s="39" t="s">
        <v>278</v>
      </c>
      <c r="H23" s="40">
        <v>200</v>
      </c>
      <c r="I23" s="198">
        <f>I24</f>
        <v>9514.2000000000007</v>
      </c>
      <c r="J23" s="198"/>
      <c r="K23" s="199">
        <f t="shared" si="0"/>
        <v>9514.2000000000007</v>
      </c>
      <c r="L23" s="200"/>
      <c r="M23" s="201">
        <f t="shared" si="1"/>
        <v>9514.2000000000007</v>
      </c>
      <c r="N23" s="201"/>
      <c r="O23" s="82">
        <f t="shared" si="2"/>
        <v>9514.2000000000007</v>
      </c>
      <c r="P23" s="219">
        <f>P24</f>
        <v>-6.8041200000000002</v>
      </c>
      <c r="Q23" s="223">
        <f t="shared" si="3"/>
        <v>9507.39588</v>
      </c>
    </row>
    <row r="24" spans="1:17" ht="22.5" customHeight="1" x14ac:dyDescent="0.2">
      <c r="A24" s="7" t="s">
        <v>13</v>
      </c>
      <c r="B24" s="61">
        <v>24</v>
      </c>
      <c r="C24" s="62">
        <v>113</v>
      </c>
      <c r="D24" s="37" t="s">
        <v>197</v>
      </c>
      <c r="E24" s="38" t="s">
        <v>3</v>
      </c>
      <c r="F24" s="37" t="s">
        <v>2</v>
      </c>
      <c r="G24" s="39" t="s">
        <v>278</v>
      </c>
      <c r="H24" s="40">
        <v>240</v>
      </c>
      <c r="I24" s="198">
        <v>9514.2000000000007</v>
      </c>
      <c r="J24" s="198"/>
      <c r="K24" s="199">
        <f t="shared" si="0"/>
        <v>9514.2000000000007</v>
      </c>
      <c r="L24" s="200"/>
      <c r="M24" s="201">
        <f t="shared" si="1"/>
        <v>9514.2000000000007</v>
      </c>
      <c r="N24" s="201"/>
      <c r="O24" s="82">
        <f t="shared" si="2"/>
        <v>9514.2000000000007</v>
      </c>
      <c r="P24" s="219">
        <f>-6.80412</f>
        <v>-6.8041200000000002</v>
      </c>
      <c r="Q24" s="223">
        <f t="shared" si="3"/>
        <v>9507.39588</v>
      </c>
    </row>
    <row r="25" spans="1:17" ht="45" customHeight="1" x14ac:dyDescent="0.2">
      <c r="A25" s="7" t="s">
        <v>318</v>
      </c>
      <c r="B25" s="61">
        <v>24</v>
      </c>
      <c r="C25" s="62">
        <v>113</v>
      </c>
      <c r="D25" s="37" t="s">
        <v>41</v>
      </c>
      <c r="E25" s="38" t="s">
        <v>3</v>
      </c>
      <c r="F25" s="37" t="s">
        <v>2</v>
      </c>
      <c r="G25" s="39" t="s">
        <v>9</v>
      </c>
      <c r="H25" s="40" t="s">
        <v>7</v>
      </c>
      <c r="I25" s="43">
        <f>I26</f>
        <v>260</v>
      </c>
      <c r="J25" s="43"/>
      <c r="K25" s="45">
        <f t="shared" si="0"/>
        <v>260</v>
      </c>
      <c r="L25" s="76"/>
      <c r="M25" s="82">
        <f t="shared" si="1"/>
        <v>260</v>
      </c>
      <c r="N25" s="86"/>
      <c r="O25" s="82">
        <f t="shared" si="2"/>
        <v>260</v>
      </c>
      <c r="P25" s="216"/>
      <c r="Q25" s="125">
        <f t="shared" si="3"/>
        <v>260</v>
      </c>
    </row>
    <row r="26" spans="1:17" ht="22.5" customHeight="1" x14ac:dyDescent="0.2">
      <c r="A26" s="7" t="s">
        <v>90</v>
      </c>
      <c r="B26" s="61">
        <v>24</v>
      </c>
      <c r="C26" s="62">
        <v>113</v>
      </c>
      <c r="D26" s="37" t="s">
        <v>41</v>
      </c>
      <c r="E26" s="38" t="s">
        <v>3</v>
      </c>
      <c r="F26" s="37" t="s">
        <v>2</v>
      </c>
      <c r="G26" s="39" t="s">
        <v>89</v>
      </c>
      <c r="H26" s="40" t="s">
        <v>7</v>
      </c>
      <c r="I26" s="43">
        <f>I27</f>
        <v>260</v>
      </c>
      <c r="J26" s="43"/>
      <c r="K26" s="45">
        <f t="shared" si="0"/>
        <v>260</v>
      </c>
      <c r="L26" s="76"/>
      <c r="M26" s="82">
        <f t="shared" si="1"/>
        <v>260</v>
      </c>
      <c r="N26" s="82"/>
      <c r="O26" s="82">
        <f t="shared" si="2"/>
        <v>260</v>
      </c>
      <c r="P26" s="145"/>
      <c r="Q26" s="125">
        <f t="shared" si="3"/>
        <v>260</v>
      </c>
    </row>
    <row r="27" spans="1:17" ht="22.5" customHeight="1" x14ac:dyDescent="0.2">
      <c r="A27" s="7" t="s">
        <v>14</v>
      </c>
      <c r="B27" s="61">
        <v>24</v>
      </c>
      <c r="C27" s="62">
        <v>113</v>
      </c>
      <c r="D27" s="37" t="s">
        <v>41</v>
      </c>
      <c r="E27" s="38" t="s">
        <v>3</v>
      </c>
      <c r="F27" s="37" t="s">
        <v>2</v>
      </c>
      <c r="G27" s="39" t="s">
        <v>89</v>
      </c>
      <c r="H27" s="40">
        <v>200</v>
      </c>
      <c r="I27" s="43">
        <f>I28</f>
        <v>260</v>
      </c>
      <c r="J27" s="43"/>
      <c r="K27" s="45">
        <f t="shared" si="0"/>
        <v>260</v>
      </c>
      <c r="L27" s="76"/>
      <c r="M27" s="82">
        <f t="shared" si="1"/>
        <v>260</v>
      </c>
      <c r="N27" s="82"/>
      <c r="O27" s="82">
        <f t="shared" si="2"/>
        <v>260</v>
      </c>
      <c r="P27" s="145"/>
      <c r="Q27" s="125">
        <f t="shared" si="3"/>
        <v>260</v>
      </c>
    </row>
    <row r="28" spans="1:17" ht="22.5" customHeight="1" x14ac:dyDescent="0.2">
      <c r="A28" s="7" t="s">
        <v>13</v>
      </c>
      <c r="B28" s="61">
        <v>24</v>
      </c>
      <c r="C28" s="62">
        <v>113</v>
      </c>
      <c r="D28" s="37" t="s">
        <v>41</v>
      </c>
      <c r="E28" s="38" t="s">
        <v>3</v>
      </c>
      <c r="F28" s="37" t="s">
        <v>2</v>
      </c>
      <c r="G28" s="39" t="s">
        <v>89</v>
      </c>
      <c r="H28" s="40">
        <v>240</v>
      </c>
      <c r="I28" s="43">
        <v>260</v>
      </c>
      <c r="J28" s="43"/>
      <c r="K28" s="45">
        <f t="shared" si="0"/>
        <v>260</v>
      </c>
      <c r="L28" s="76"/>
      <c r="M28" s="82">
        <f t="shared" si="1"/>
        <v>260</v>
      </c>
      <c r="N28" s="82"/>
      <c r="O28" s="82">
        <f t="shared" si="2"/>
        <v>260</v>
      </c>
      <c r="P28" s="145"/>
      <c r="Q28" s="125">
        <f t="shared" si="3"/>
        <v>260</v>
      </c>
    </row>
    <row r="29" spans="1:17" ht="12.75" customHeight="1" x14ac:dyDescent="0.2">
      <c r="A29" s="7" t="s">
        <v>127</v>
      </c>
      <c r="B29" s="61">
        <v>24</v>
      </c>
      <c r="C29" s="62">
        <v>400</v>
      </c>
      <c r="D29" s="37" t="s">
        <v>7</v>
      </c>
      <c r="E29" s="38" t="s">
        <v>7</v>
      </c>
      <c r="F29" s="37" t="s">
        <v>7</v>
      </c>
      <c r="G29" s="39" t="s">
        <v>7</v>
      </c>
      <c r="H29" s="40" t="s">
        <v>7</v>
      </c>
      <c r="I29" s="43">
        <f>I30+I40+I75</f>
        <v>30786.600000000002</v>
      </c>
      <c r="J29" s="43">
        <f>J30+J35+J40+J75</f>
        <v>4736.5078599999997</v>
      </c>
      <c r="K29" s="45">
        <f t="shared" si="0"/>
        <v>35523.107860000004</v>
      </c>
      <c r="L29" s="77">
        <f>L40+L75</f>
        <v>45568</v>
      </c>
      <c r="M29" s="82">
        <f t="shared" si="1"/>
        <v>81091.107860000004</v>
      </c>
      <c r="N29" s="82"/>
      <c r="O29" s="82">
        <f t="shared" si="2"/>
        <v>81091.107860000004</v>
      </c>
      <c r="P29" s="82">
        <f>P30+P35+P40+P75</f>
        <v>19487.797140000002</v>
      </c>
      <c r="Q29" s="223">
        <f t="shared" si="3"/>
        <v>100578.905</v>
      </c>
    </row>
    <row r="30" spans="1:17" ht="12.75" customHeight="1" x14ac:dyDescent="0.2">
      <c r="A30" s="7" t="s">
        <v>277</v>
      </c>
      <c r="B30" s="61">
        <v>24</v>
      </c>
      <c r="C30" s="62">
        <v>406</v>
      </c>
      <c r="D30" s="37" t="s">
        <v>7</v>
      </c>
      <c r="E30" s="38" t="s">
        <v>7</v>
      </c>
      <c r="F30" s="37" t="s">
        <v>7</v>
      </c>
      <c r="G30" s="39" t="s">
        <v>7</v>
      </c>
      <c r="H30" s="40" t="s">
        <v>7</v>
      </c>
      <c r="I30" s="43">
        <f>I31</f>
        <v>2149.6999999999998</v>
      </c>
      <c r="J30" s="43"/>
      <c r="K30" s="45">
        <f t="shared" si="0"/>
        <v>2149.6999999999998</v>
      </c>
      <c r="L30" s="76"/>
      <c r="M30" s="82">
        <f t="shared" si="1"/>
        <v>2149.6999999999998</v>
      </c>
      <c r="N30" s="82"/>
      <c r="O30" s="82">
        <f t="shared" si="2"/>
        <v>2149.6999999999998</v>
      </c>
      <c r="P30" s="145"/>
      <c r="Q30" s="125">
        <f t="shared" si="3"/>
        <v>2149.6999999999998</v>
      </c>
    </row>
    <row r="31" spans="1:17" ht="33.75" customHeight="1" x14ac:dyDescent="0.2">
      <c r="A31" s="7" t="s">
        <v>320</v>
      </c>
      <c r="B31" s="61">
        <v>24</v>
      </c>
      <c r="C31" s="62">
        <v>406</v>
      </c>
      <c r="D31" s="37" t="s">
        <v>124</v>
      </c>
      <c r="E31" s="38" t="s">
        <v>3</v>
      </c>
      <c r="F31" s="37" t="s">
        <v>2</v>
      </c>
      <c r="G31" s="39" t="s">
        <v>9</v>
      </c>
      <c r="H31" s="40" t="s">
        <v>7</v>
      </c>
      <c r="I31" s="43">
        <f>I32</f>
        <v>2149.6999999999998</v>
      </c>
      <c r="J31" s="43"/>
      <c r="K31" s="45">
        <f t="shared" si="0"/>
        <v>2149.6999999999998</v>
      </c>
      <c r="L31" s="76"/>
      <c r="M31" s="82">
        <f t="shared" si="1"/>
        <v>2149.6999999999998</v>
      </c>
      <c r="N31" s="82"/>
      <c r="O31" s="82">
        <f t="shared" si="2"/>
        <v>2149.6999999999998</v>
      </c>
      <c r="P31" s="145"/>
      <c r="Q31" s="125">
        <f t="shared" si="3"/>
        <v>2149.6999999999998</v>
      </c>
    </row>
    <row r="32" spans="1:17" ht="44.1" customHeight="1" x14ac:dyDescent="0.2">
      <c r="A32" s="7" t="s">
        <v>325</v>
      </c>
      <c r="B32" s="61">
        <v>24</v>
      </c>
      <c r="C32" s="62">
        <v>406</v>
      </c>
      <c r="D32" s="37" t="s">
        <v>124</v>
      </c>
      <c r="E32" s="38" t="s">
        <v>3</v>
      </c>
      <c r="F32" s="37" t="s">
        <v>2</v>
      </c>
      <c r="G32" s="39" t="s">
        <v>276</v>
      </c>
      <c r="H32" s="40" t="s">
        <v>7</v>
      </c>
      <c r="I32" s="43">
        <f>I33</f>
        <v>2149.6999999999998</v>
      </c>
      <c r="J32" s="43"/>
      <c r="K32" s="45">
        <f t="shared" si="0"/>
        <v>2149.6999999999998</v>
      </c>
      <c r="L32" s="76"/>
      <c r="M32" s="82">
        <f t="shared" si="1"/>
        <v>2149.6999999999998</v>
      </c>
      <c r="N32" s="82"/>
      <c r="O32" s="82">
        <f t="shared" si="2"/>
        <v>2149.6999999999998</v>
      </c>
      <c r="P32" s="145"/>
      <c r="Q32" s="125">
        <f t="shared" si="3"/>
        <v>2149.6999999999998</v>
      </c>
    </row>
    <row r="33" spans="1:18" ht="12.75" customHeight="1" x14ac:dyDescent="0.2">
      <c r="A33" s="7" t="s">
        <v>29</v>
      </c>
      <c r="B33" s="61">
        <v>24</v>
      </c>
      <c r="C33" s="62">
        <v>406</v>
      </c>
      <c r="D33" s="37" t="s">
        <v>124</v>
      </c>
      <c r="E33" s="38" t="s">
        <v>3</v>
      </c>
      <c r="F33" s="37" t="s">
        <v>2</v>
      </c>
      <c r="G33" s="39" t="s">
        <v>276</v>
      </c>
      <c r="H33" s="40">
        <v>500</v>
      </c>
      <c r="I33" s="43">
        <f>I34</f>
        <v>2149.6999999999998</v>
      </c>
      <c r="J33" s="43"/>
      <c r="K33" s="45">
        <f t="shared" si="0"/>
        <v>2149.6999999999998</v>
      </c>
      <c r="L33" s="76"/>
      <c r="M33" s="82">
        <f t="shared" si="1"/>
        <v>2149.6999999999998</v>
      </c>
      <c r="N33" s="82"/>
      <c r="O33" s="82">
        <f t="shared" si="2"/>
        <v>2149.6999999999998</v>
      </c>
      <c r="P33" s="145"/>
      <c r="Q33" s="125">
        <f t="shared" si="3"/>
        <v>2149.6999999999998</v>
      </c>
    </row>
    <row r="34" spans="1:18" ht="12.75" customHeight="1" x14ac:dyDescent="0.2">
      <c r="A34" s="7" t="s">
        <v>28</v>
      </c>
      <c r="B34" s="61">
        <v>24</v>
      </c>
      <c r="C34" s="62">
        <v>406</v>
      </c>
      <c r="D34" s="37" t="s">
        <v>124</v>
      </c>
      <c r="E34" s="38" t="s">
        <v>3</v>
      </c>
      <c r="F34" s="37" t="s">
        <v>2</v>
      </c>
      <c r="G34" s="39" t="s">
        <v>276</v>
      </c>
      <c r="H34" s="40">
        <v>540</v>
      </c>
      <c r="I34" s="43">
        <v>2149.6999999999998</v>
      </c>
      <c r="J34" s="43"/>
      <c r="K34" s="45">
        <f t="shared" si="0"/>
        <v>2149.6999999999998</v>
      </c>
      <c r="L34" s="76"/>
      <c r="M34" s="82">
        <f t="shared" si="1"/>
        <v>2149.6999999999998</v>
      </c>
      <c r="N34" s="82"/>
      <c r="O34" s="82">
        <f t="shared" si="2"/>
        <v>2149.6999999999998</v>
      </c>
      <c r="P34" s="145"/>
      <c r="Q34" s="125">
        <f t="shared" si="3"/>
        <v>2149.6999999999998</v>
      </c>
    </row>
    <row r="35" spans="1:18" ht="12.75" customHeight="1" x14ac:dyDescent="0.2">
      <c r="A35" s="7" t="s">
        <v>347</v>
      </c>
      <c r="B35" s="61">
        <v>24</v>
      </c>
      <c r="C35" s="62">
        <v>408</v>
      </c>
      <c r="D35" s="37"/>
      <c r="E35" s="38"/>
      <c r="F35" s="37"/>
      <c r="G35" s="39"/>
      <c r="H35" s="40"/>
      <c r="I35" s="43"/>
      <c r="J35" s="43">
        <f>J36</f>
        <v>1977.3779999999999</v>
      </c>
      <c r="K35" s="45">
        <f>J35</f>
        <v>1977.3779999999999</v>
      </c>
      <c r="L35" s="76"/>
      <c r="M35" s="82">
        <f t="shared" si="1"/>
        <v>1977.3779999999999</v>
      </c>
      <c r="N35" s="82"/>
      <c r="O35" s="82">
        <f t="shared" si="2"/>
        <v>1977.3779999999999</v>
      </c>
      <c r="P35" s="145"/>
      <c r="Q35" s="125">
        <f t="shared" si="3"/>
        <v>1977.3779999999999</v>
      </c>
    </row>
    <row r="36" spans="1:18" ht="54.75" customHeight="1" x14ac:dyDescent="0.2">
      <c r="A36" s="7" t="s">
        <v>331</v>
      </c>
      <c r="B36" s="61">
        <v>24</v>
      </c>
      <c r="C36" s="62">
        <v>408</v>
      </c>
      <c r="D36" s="37">
        <v>2</v>
      </c>
      <c r="E36" s="38">
        <v>0</v>
      </c>
      <c r="F36" s="37">
        <v>0</v>
      </c>
      <c r="G36" s="39">
        <v>0</v>
      </c>
      <c r="H36" s="40"/>
      <c r="I36" s="43"/>
      <c r="J36" s="43">
        <f>J37</f>
        <v>1977.3779999999999</v>
      </c>
      <c r="K36" s="45">
        <f>J36</f>
        <v>1977.3779999999999</v>
      </c>
      <c r="L36" s="76"/>
      <c r="M36" s="82">
        <f t="shared" si="1"/>
        <v>1977.3779999999999</v>
      </c>
      <c r="N36" s="82"/>
      <c r="O36" s="82">
        <f t="shared" si="2"/>
        <v>1977.3779999999999</v>
      </c>
      <c r="P36" s="217"/>
      <c r="Q36" s="125">
        <f t="shared" si="3"/>
        <v>1977.3779999999999</v>
      </c>
    </row>
    <row r="37" spans="1:18" ht="22.5" customHeight="1" x14ac:dyDescent="0.2">
      <c r="A37" s="7" t="s">
        <v>348</v>
      </c>
      <c r="B37" s="61">
        <v>24</v>
      </c>
      <c r="C37" s="62">
        <v>408</v>
      </c>
      <c r="D37" s="37">
        <v>2</v>
      </c>
      <c r="E37" s="38">
        <v>0</v>
      </c>
      <c r="F37" s="37">
        <v>0</v>
      </c>
      <c r="G37" s="39" t="s">
        <v>349</v>
      </c>
      <c r="H37" s="40"/>
      <c r="I37" s="43"/>
      <c r="J37" s="43">
        <f>J38</f>
        <v>1977.3779999999999</v>
      </c>
      <c r="K37" s="45">
        <f>J37</f>
        <v>1977.3779999999999</v>
      </c>
      <c r="L37" s="76"/>
      <c r="M37" s="82">
        <f t="shared" si="1"/>
        <v>1977.3779999999999</v>
      </c>
      <c r="N37" s="82"/>
      <c r="O37" s="82">
        <f t="shared" si="2"/>
        <v>1977.3779999999999</v>
      </c>
      <c r="P37" s="145"/>
      <c r="Q37" s="125">
        <f t="shared" si="3"/>
        <v>1977.3779999999999</v>
      </c>
    </row>
    <row r="38" spans="1:18" ht="12.75" customHeight="1" x14ac:dyDescent="0.2">
      <c r="A38" s="7" t="s">
        <v>29</v>
      </c>
      <c r="B38" s="61">
        <v>24</v>
      </c>
      <c r="C38" s="62">
        <v>408</v>
      </c>
      <c r="D38" s="37">
        <v>2</v>
      </c>
      <c r="E38" s="38">
        <v>0</v>
      </c>
      <c r="F38" s="37">
        <v>0</v>
      </c>
      <c r="G38" s="39" t="s">
        <v>349</v>
      </c>
      <c r="H38" s="40">
        <v>500</v>
      </c>
      <c r="I38" s="43"/>
      <c r="J38" s="43">
        <f>J39</f>
        <v>1977.3779999999999</v>
      </c>
      <c r="K38" s="45">
        <f>J38</f>
        <v>1977.3779999999999</v>
      </c>
      <c r="L38" s="76"/>
      <c r="M38" s="82">
        <f t="shared" si="1"/>
        <v>1977.3779999999999</v>
      </c>
      <c r="N38" s="82"/>
      <c r="O38" s="82">
        <f t="shared" si="2"/>
        <v>1977.3779999999999</v>
      </c>
      <c r="P38" s="145"/>
      <c r="Q38" s="125">
        <f t="shared" si="3"/>
        <v>1977.3779999999999</v>
      </c>
    </row>
    <row r="39" spans="1:18" ht="12.75" customHeight="1" x14ac:dyDescent="0.2">
      <c r="A39" s="7" t="s">
        <v>28</v>
      </c>
      <c r="B39" s="61">
        <v>24</v>
      </c>
      <c r="C39" s="62">
        <v>408</v>
      </c>
      <c r="D39" s="37">
        <v>2</v>
      </c>
      <c r="E39" s="38">
        <v>0</v>
      </c>
      <c r="F39" s="37">
        <v>0</v>
      </c>
      <c r="G39" s="39" t="s">
        <v>349</v>
      </c>
      <c r="H39" s="40">
        <v>540</v>
      </c>
      <c r="I39" s="43"/>
      <c r="J39" s="43">
        <f>1957.8+19.578</f>
        <v>1977.3779999999999</v>
      </c>
      <c r="K39" s="45">
        <f>J39</f>
        <v>1977.3779999999999</v>
      </c>
      <c r="L39" s="76"/>
      <c r="M39" s="82">
        <f t="shared" si="1"/>
        <v>1977.3779999999999</v>
      </c>
      <c r="N39" s="82"/>
      <c r="O39" s="82">
        <f t="shared" si="2"/>
        <v>1977.3779999999999</v>
      </c>
      <c r="P39" s="145"/>
      <c r="Q39" s="125">
        <f t="shared" si="3"/>
        <v>1977.3779999999999</v>
      </c>
    </row>
    <row r="40" spans="1:18" ht="12.75" customHeight="1" x14ac:dyDescent="0.2">
      <c r="A40" s="7" t="s">
        <v>275</v>
      </c>
      <c r="B40" s="61">
        <v>24</v>
      </c>
      <c r="C40" s="62">
        <v>409</v>
      </c>
      <c r="D40" s="37" t="s">
        <v>7</v>
      </c>
      <c r="E40" s="38" t="s">
        <v>7</v>
      </c>
      <c r="F40" s="37" t="s">
        <v>7</v>
      </c>
      <c r="G40" s="39" t="s">
        <v>7</v>
      </c>
      <c r="H40" s="40" t="s">
        <v>7</v>
      </c>
      <c r="I40" s="43">
        <f>I41</f>
        <v>19122.400000000001</v>
      </c>
      <c r="J40" s="43">
        <f>J41</f>
        <v>2409.12986</v>
      </c>
      <c r="K40" s="45">
        <f t="shared" si="0"/>
        <v>21531.529860000002</v>
      </c>
      <c r="L40" s="77">
        <f>L41</f>
        <v>45533.5</v>
      </c>
      <c r="M40" s="82">
        <f t="shared" si="1"/>
        <v>67065.02986000001</v>
      </c>
      <c r="N40" s="82"/>
      <c r="O40" s="82">
        <f t="shared" si="2"/>
        <v>67065.02986000001</v>
      </c>
      <c r="P40" s="82">
        <f>P41</f>
        <v>18781.515140000003</v>
      </c>
      <c r="Q40" s="223">
        <f t="shared" si="3"/>
        <v>85846.545000000013</v>
      </c>
    </row>
    <row r="41" spans="1:18" ht="56.25" customHeight="1" x14ac:dyDescent="0.2">
      <c r="A41" s="7" t="s">
        <v>331</v>
      </c>
      <c r="B41" s="61">
        <v>24</v>
      </c>
      <c r="C41" s="62">
        <v>409</v>
      </c>
      <c r="D41" s="37" t="s">
        <v>197</v>
      </c>
      <c r="E41" s="38" t="s">
        <v>3</v>
      </c>
      <c r="F41" s="37" t="s">
        <v>2</v>
      </c>
      <c r="G41" s="39" t="s">
        <v>9</v>
      </c>
      <c r="H41" s="40" t="s">
        <v>7</v>
      </c>
      <c r="I41" s="43">
        <f>I42+I51+I56+I62+I65</f>
        <v>19122.400000000001</v>
      </c>
      <c r="J41" s="43">
        <f>J51+J56+J65</f>
        <v>2409.12986</v>
      </c>
      <c r="K41" s="45">
        <f t="shared" si="0"/>
        <v>21531.529860000002</v>
      </c>
      <c r="L41" s="77">
        <f>L72+L51</f>
        <v>45533.5</v>
      </c>
      <c r="M41" s="82">
        <f t="shared" si="1"/>
        <v>67065.02986000001</v>
      </c>
      <c r="N41" s="82"/>
      <c r="O41" s="82">
        <f t="shared" si="2"/>
        <v>67065.02986000001</v>
      </c>
      <c r="P41" s="82">
        <f>P45+P48+P51+P56+P68+P59+P71</f>
        <v>18781.515140000003</v>
      </c>
      <c r="Q41" s="223">
        <f t="shared" si="3"/>
        <v>85846.545000000013</v>
      </c>
    </row>
    <row r="42" spans="1:18" ht="86.25" customHeight="1" x14ac:dyDescent="0.2">
      <c r="A42" s="7" t="s">
        <v>313</v>
      </c>
      <c r="B42" s="61">
        <v>24</v>
      </c>
      <c r="C42" s="62">
        <v>409</v>
      </c>
      <c r="D42" s="37" t="s">
        <v>197</v>
      </c>
      <c r="E42" s="38" t="s">
        <v>3</v>
      </c>
      <c r="F42" s="37" t="s">
        <v>2</v>
      </c>
      <c r="G42" s="39" t="s">
        <v>314</v>
      </c>
      <c r="H42" s="40" t="s">
        <v>7</v>
      </c>
      <c r="I42" s="43">
        <f>I43</f>
        <v>2557.4</v>
      </c>
      <c r="J42" s="43"/>
      <c r="K42" s="45">
        <f t="shared" si="0"/>
        <v>2557.4</v>
      </c>
      <c r="L42" s="76"/>
      <c r="M42" s="82">
        <f t="shared" si="1"/>
        <v>2557.4</v>
      </c>
      <c r="N42" s="82"/>
      <c r="O42" s="82">
        <f t="shared" si="2"/>
        <v>2557.4</v>
      </c>
      <c r="P42" s="145"/>
      <c r="Q42" s="125">
        <f t="shared" si="3"/>
        <v>2557.4</v>
      </c>
    </row>
    <row r="43" spans="1:18" ht="22.5" customHeight="1" x14ac:dyDescent="0.2">
      <c r="A43" s="7" t="s">
        <v>14</v>
      </c>
      <c r="B43" s="61">
        <v>24</v>
      </c>
      <c r="C43" s="62">
        <v>409</v>
      </c>
      <c r="D43" s="37" t="s">
        <v>197</v>
      </c>
      <c r="E43" s="38" t="s">
        <v>3</v>
      </c>
      <c r="F43" s="37" t="s">
        <v>2</v>
      </c>
      <c r="G43" s="39" t="s">
        <v>314</v>
      </c>
      <c r="H43" s="40">
        <v>200</v>
      </c>
      <c r="I43" s="43">
        <f>I44</f>
        <v>2557.4</v>
      </c>
      <c r="J43" s="43"/>
      <c r="K43" s="45">
        <f t="shared" si="0"/>
        <v>2557.4</v>
      </c>
      <c r="L43" s="76"/>
      <c r="M43" s="82">
        <f t="shared" si="1"/>
        <v>2557.4</v>
      </c>
      <c r="N43" s="82"/>
      <c r="O43" s="82">
        <f t="shared" si="2"/>
        <v>2557.4</v>
      </c>
      <c r="P43" s="145"/>
      <c r="Q43" s="125">
        <f t="shared" si="3"/>
        <v>2557.4</v>
      </c>
    </row>
    <row r="44" spans="1:18" ht="22.5" customHeight="1" x14ac:dyDescent="0.2">
      <c r="A44" s="7" t="s">
        <v>13</v>
      </c>
      <c r="B44" s="61">
        <v>24</v>
      </c>
      <c r="C44" s="62">
        <v>409</v>
      </c>
      <c r="D44" s="37" t="s">
        <v>197</v>
      </c>
      <c r="E44" s="38" t="s">
        <v>3</v>
      </c>
      <c r="F44" s="37" t="s">
        <v>2</v>
      </c>
      <c r="G44" s="39" t="s">
        <v>314</v>
      </c>
      <c r="H44" s="40">
        <v>240</v>
      </c>
      <c r="I44" s="43">
        <v>2557.4</v>
      </c>
      <c r="J44" s="43"/>
      <c r="K44" s="45">
        <f t="shared" si="0"/>
        <v>2557.4</v>
      </c>
      <c r="L44" s="76"/>
      <c r="M44" s="82">
        <f t="shared" si="1"/>
        <v>2557.4</v>
      </c>
      <c r="N44" s="82"/>
      <c r="O44" s="82">
        <f t="shared" si="2"/>
        <v>2557.4</v>
      </c>
      <c r="P44" s="145"/>
      <c r="Q44" s="125">
        <f t="shared" si="3"/>
        <v>2557.4</v>
      </c>
    </row>
    <row r="45" spans="1:18" ht="34.5" customHeight="1" x14ac:dyDescent="0.2">
      <c r="A45" s="7" t="s">
        <v>397</v>
      </c>
      <c r="B45" s="61">
        <v>24</v>
      </c>
      <c r="C45" s="62">
        <v>409</v>
      </c>
      <c r="D45" s="37">
        <v>2</v>
      </c>
      <c r="E45" s="38">
        <v>0</v>
      </c>
      <c r="F45" s="37">
        <v>0</v>
      </c>
      <c r="G45" s="39" t="s">
        <v>400</v>
      </c>
      <c r="H45" s="40"/>
      <c r="I45" s="126"/>
      <c r="J45" s="126"/>
      <c r="K45" s="127"/>
      <c r="L45" s="138"/>
      <c r="M45" s="130"/>
      <c r="N45" s="130"/>
      <c r="O45" s="82"/>
      <c r="P45" s="82">
        <f>P46</f>
        <v>8197.2587800000001</v>
      </c>
      <c r="Q45" s="223">
        <f t="shared" ref="Q45:Q50" si="4">P45</f>
        <v>8197.2587800000001</v>
      </c>
      <c r="R45" s="141"/>
    </row>
    <row r="46" spans="1:18" ht="17.100000000000001" customHeight="1" x14ac:dyDescent="0.2">
      <c r="A46" s="7" t="s">
        <v>29</v>
      </c>
      <c r="B46" s="61">
        <v>24</v>
      </c>
      <c r="C46" s="62">
        <v>409</v>
      </c>
      <c r="D46" s="37">
        <v>2</v>
      </c>
      <c r="E46" s="38">
        <v>0</v>
      </c>
      <c r="F46" s="37">
        <v>0</v>
      </c>
      <c r="G46" s="39" t="s">
        <v>400</v>
      </c>
      <c r="H46" s="40">
        <v>500</v>
      </c>
      <c r="I46" s="126"/>
      <c r="J46" s="126"/>
      <c r="K46" s="127"/>
      <c r="L46" s="138"/>
      <c r="M46" s="130"/>
      <c r="N46" s="130"/>
      <c r="O46" s="82"/>
      <c r="P46" s="82">
        <f>P47</f>
        <v>8197.2587800000001</v>
      </c>
      <c r="Q46" s="223">
        <f t="shared" si="4"/>
        <v>8197.2587800000001</v>
      </c>
      <c r="R46" s="141"/>
    </row>
    <row r="47" spans="1:18" ht="16.149999999999999" customHeight="1" x14ac:dyDescent="0.2">
      <c r="A47" s="7" t="s">
        <v>28</v>
      </c>
      <c r="B47" s="61">
        <v>24</v>
      </c>
      <c r="C47" s="62">
        <v>409</v>
      </c>
      <c r="D47" s="37">
        <v>2</v>
      </c>
      <c r="E47" s="38">
        <v>0</v>
      </c>
      <c r="F47" s="37">
        <v>0</v>
      </c>
      <c r="G47" s="39" t="s">
        <v>400</v>
      </c>
      <c r="H47" s="40">
        <v>540</v>
      </c>
      <c r="I47" s="126"/>
      <c r="J47" s="126"/>
      <c r="K47" s="127"/>
      <c r="L47" s="138"/>
      <c r="M47" s="130"/>
      <c r="N47" s="130"/>
      <c r="O47" s="82"/>
      <c r="P47" s="82">
        <f>7295.559+901.69978</f>
        <v>8197.2587800000001</v>
      </c>
      <c r="Q47" s="223">
        <f t="shared" si="4"/>
        <v>8197.2587800000001</v>
      </c>
      <c r="R47" s="141"/>
    </row>
    <row r="48" spans="1:18" ht="29.25" customHeight="1" x14ac:dyDescent="0.2">
      <c r="A48" s="7" t="s">
        <v>398</v>
      </c>
      <c r="B48" s="61">
        <v>24</v>
      </c>
      <c r="C48" s="62">
        <v>409</v>
      </c>
      <c r="D48" s="37">
        <v>2</v>
      </c>
      <c r="E48" s="38">
        <v>0</v>
      </c>
      <c r="F48" s="37">
        <v>0</v>
      </c>
      <c r="G48" s="39" t="s">
        <v>401</v>
      </c>
      <c r="H48" s="40"/>
      <c r="I48" s="126"/>
      <c r="J48" s="126"/>
      <c r="K48" s="127"/>
      <c r="L48" s="138"/>
      <c r="M48" s="130"/>
      <c r="N48" s="130"/>
      <c r="O48" s="82"/>
      <c r="P48" s="82">
        <f>P49</f>
        <v>9727.3697300000003</v>
      </c>
      <c r="Q48" s="223">
        <f t="shared" si="4"/>
        <v>9727.3697300000003</v>
      </c>
      <c r="R48" s="141"/>
    </row>
    <row r="49" spans="1:18" ht="22.5" customHeight="1" x14ac:dyDescent="0.2">
      <c r="A49" s="7" t="s">
        <v>14</v>
      </c>
      <c r="B49" s="61">
        <v>24</v>
      </c>
      <c r="C49" s="62">
        <v>409</v>
      </c>
      <c r="D49" s="37">
        <v>2</v>
      </c>
      <c r="E49" s="38">
        <v>0</v>
      </c>
      <c r="F49" s="37">
        <v>0</v>
      </c>
      <c r="G49" s="39" t="s">
        <v>401</v>
      </c>
      <c r="H49" s="40">
        <v>200</v>
      </c>
      <c r="I49" s="126"/>
      <c r="J49" s="126"/>
      <c r="K49" s="127"/>
      <c r="L49" s="138"/>
      <c r="M49" s="130"/>
      <c r="N49" s="130"/>
      <c r="O49" s="82"/>
      <c r="P49" s="82">
        <f>P50</f>
        <v>9727.3697300000003</v>
      </c>
      <c r="Q49" s="223">
        <f t="shared" si="4"/>
        <v>9727.3697300000003</v>
      </c>
      <c r="R49" s="141"/>
    </row>
    <row r="50" spans="1:18" ht="22.5" customHeight="1" x14ac:dyDescent="0.2">
      <c r="A50" s="7" t="s">
        <v>13</v>
      </c>
      <c r="B50" s="61">
        <v>24</v>
      </c>
      <c r="C50" s="62">
        <v>409</v>
      </c>
      <c r="D50" s="37">
        <v>2</v>
      </c>
      <c r="E50" s="38">
        <v>0</v>
      </c>
      <c r="F50" s="37">
        <v>0</v>
      </c>
      <c r="G50" s="39" t="s">
        <v>401</v>
      </c>
      <c r="H50" s="40">
        <v>240</v>
      </c>
      <c r="I50" s="126"/>
      <c r="J50" s="126"/>
      <c r="K50" s="127"/>
      <c r="L50" s="138"/>
      <c r="M50" s="130"/>
      <c r="N50" s="130"/>
      <c r="O50" s="82"/>
      <c r="P50" s="82">
        <f>7541+2186.36973</f>
        <v>9727.3697300000003</v>
      </c>
      <c r="Q50" s="223">
        <f t="shared" si="4"/>
        <v>9727.3697300000003</v>
      </c>
      <c r="R50" s="141"/>
    </row>
    <row r="51" spans="1:18" ht="12.75" customHeight="1" x14ac:dyDescent="0.2">
      <c r="A51" s="7" t="s">
        <v>274</v>
      </c>
      <c r="B51" s="61">
        <v>24</v>
      </c>
      <c r="C51" s="62">
        <v>409</v>
      </c>
      <c r="D51" s="37" t="s">
        <v>197</v>
      </c>
      <c r="E51" s="38" t="s">
        <v>3</v>
      </c>
      <c r="F51" s="37" t="s">
        <v>2</v>
      </c>
      <c r="G51" s="39" t="s">
        <v>273</v>
      </c>
      <c r="H51" s="40" t="s">
        <v>7</v>
      </c>
      <c r="I51" s="126">
        <f>I54</f>
        <v>749.5</v>
      </c>
      <c r="J51" s="126">
        <f>J54</f>
        <v>3118.0298600000001</v>
      </c>
      <c r="K51" s="127">
        <f t="shared" si="0"/>
        <v>3867.5298600000001</v>
      </c>
      <c r="L51" s="127">
        <f>L54</f>
        <v>-2396.5</v>
      </c>
      <c r="M51" s="130">
        <f t="shared" si="1"/>
        <v>1471.0298600000001</v>
      </c>
      <c r="N51" s="130"/>
      <c r="O51" s="82">
        <f t="shared" si="2"/>
        <v>1471.0298600000001</v>
      </c>
      <c r="P51" s="82">
        <f>P52+P54</f>
        <v>-1117</v>
      </c>
      <c r="Q51" s="223">
        <f t="shared" si="3"/>
        <v>354.0298600000001</v>
      </c>
    </row>
    <row r="52" spans="1:18" ht="24" customHeight="1" x14ac:dyDescent="0.2">
      <c r="A52" s="36" t="s">
        <v>14</v>
      </c>
      <c r="B52" s="61">
        <v>24</v>
      </c>
      <c r="C52" s="62">
        <v>409</v>
      </c>
      <c r="D52" s="37" t="s">
        <v>197</v>
      </c>
      <c r="E52" s="38" t="s">
        <v>3</v>
      </c>
      <c r="F52" s="37" t="s">
        <v>2</v>
      </c>
      <c r="G52" s="39" t="s">
        <v>273</v>
      </c>
      <c r="H52" s="40">
        <v>200</v>
      </c>
      <c r="I52" s="126"/>
      <c r="J52" s="126"/>
      <c r="K52" s="127"/>
      <c r="L52" s="127"/>
      <c r="M52" s="130"/>
      <c r="N52" s="130"/>
      <c r="O52" s="82"/>
      <c r="P52" s="82">
        <f>P53</f>
        <v>20</v>
      </c>
      <c r="Q52" s="223">
        <f>P52</f>
        <v>20</v>
      </c>
    </row>
    <row r="53" spans="1:18" ht="23.25" customHeight="1" x14ac:dyDescent="0.2">
      <c r="A53" s="36" t="s">
        <v>13</v>
      </c>
      <c r="B53" s="61">
        <v>24</v>
      </c>
      <c r="C53" s="62">
        <v>409</v>
      </c>
      <c r="D53" s="37" t="s">
        <v>197</v>
      </c>
      <c r="E53" s="38" t="s">
        <v>3</v>
      </c>
      <c r="F53" s="37" t="s">
        <v>2</v>
      </c>
      <c r="G53" s="39" t="s">
        <v>273</v>
      </c>
      <c r="H53" s="40">
        <v>240</v>
      </c>
      <c r="I53" s="126"/>
      <c r="J53" s="126"/>
      <c r="K53" s="127"/>
      <c r="L53" s="127"/>
      <c r="M53" s="130"/>
      <c r="N53" s="130"/>
      <c r="O53" s="82"/>
      <c r="P53" s="82">
        <v>20</v>
      </c>
      <c r="Q53" s="223">
        <f>P53</f>
        <v>20</v>
      </c>
    </row>
    <row r="54" spans="1:18" ht="12.75" customHeight="1" x14ac:dyDescent="0.2">
      <c r="A54" s="7" t="s">
        <v>76</v>
      </c>
      <c r="B54" s="61">
        <v>24</v>
      </c>
      <c r="C54" s="62">
        <v>409</v>
      </c>
      <c r="D54" s="37" t="s">
        <v>197</v>
      </c>
      <c r="E54" s="38" t="s">
        <v>3</v>
      </c>
      <c r="F54" s="37" t="s">
        <v>2</v>
      </c>
      <c r="G54" s="39" t="s">
        <v>273</v>
      </c>
      <c r="H54" s="40">
        <v>800</v>
      </c>
      <c r="I54" s="126">
        <f>I55</f>
        <v>749.5</v>
      </c>
      <c r="J54" s="126">
        <f>J55</f>
        <v>3118.0298600000001</v>
      </c>
      <c r="K54" s="127">
        <f t="shared" si="0"/>
        <v>3867.5298600000001</v>
      </c>
      <c r="L54" s="127">
        <f>L55</f>
        <v>-2396.5</v>
      </c>
      <c r="M54" s="130">
        <f t="shared" si="1"/>
        <v>1471.0298600000001</v>
      </c>
      <c r="N54" s="130"/>
      <c r="O54" s="82">
        <f t="shared" si="2"/>
        <v>1471.0298600000001</v>
      </c>
      <c r="P54" s="82">
        <f>P55</f>
        <v>-1137</v>
      </c>
      <c r="Q54" s="223">
        <f t="shared" si="3"/>
        <v>334.0298600000001</v>
      </c>
    </row>
    <row r="55" spans="1:18" ht="12.75" customHeight="1" x14ac:dyDescent="0.2">
      <c r="A55" s="7" t="s">
        <v>171</v>
      </c>
      <c r="B55" s="61">
        <v>24</v>
      </c>
      <c r="C55" s="62">
        <v>409</v>
      </c>
      <c r="D55" s="37" t="s">
        <v>197</v>
      </c>
      <c r="E55" s="38" t="s">
        <v>3</v>
      </c>
      <c r="F55" s="37" t="s">
        <v>2</v>
      </c>
      <c r="G55" s="39" t="s">
        <v>273</v>
      </c>
      <c r="H55" s="40">
        <v>870</v>
      </c>
      <c r="I55" s="126">
        <v>749.5</v>
      </c>
      <c r="J55" s="126">
        <f>2409.12986+708.9</f>
        <v>3118.0298600000001</v>
      </c>
      <c r="K55" s="127">
        <f t="shared" si="0"/>
        <v>3867.5298600000001</v>
      </c>
      <c r="L55" s="127">
        <f>-2396.5</f>
        <v>-2396.5</v>
      </c>
      <c r="M55" s="130">
        <f t="shared" si="1"/>
        <v>1471.0298600000001</v>
      </c>
      <c r="N55" s="130"/>
      <c r="O55" s="82">
        <f t="shared" si="2"/>
        <v>1471.0298600000001</v>
      </c>
      <c r="P55" s="82">
        <f>-317-20-700-100</f>
        <v>-1137</v>
      </c>
      <c r="Q55" s="223">
        <f t="shared" si="3"/>
        <v>334.0298600000001</v>
      </c>
    </row>
    <row r="56" spans="1:18" ht="37.5" customHeight="1" x14ac:dyDescent="0.2">
      <c r="A56" s="36" t="s">
        <v>272</v>
      </c>
      <c r="B56" s="63">
        <v>24</v>
      </c>
      <c r="C56" s="62">
        <v>409</v>
      </c>
      <c r="D56" s="49" t="s">
        <v>197</v>
      </c>
      <c r="E56" s="50" t="s">
        <v>3</v>
      </c>
      <c r="F56" s="49" t="s">
        <v>2</v>
      </c>
      <c r="G56" s="51" t="s">
        <v>271</v>
      </c>
      <c r="H56" s="40" t="s">
        <v>7</v>
      </c>
      <c r="I56" s="126">
        <f>I57</f>
        <v>4472.6000000000004</v>
      </c>
      <c r="J56" s="126">
        <f>J57</f>
        <v>-1028.9000000000001</v>
      </c>
      <c r="K56" s="127">
        <f t="shared" si="0"/>
        <v>3443.7000000000003</v>
      </c>
      <c r="L56" s="137"/>
      <c r="M56" s="130">
        <f t="shared" si="1"/>
        <v>3443.7000000000003</v>
      </c>
      <c r="N56" s="130"/>
      <c r="O56" s="82">
        <f t="shared" si="2"/>
        <v>3443.7000000000003</v>
      </c>
      <c r="P56" s="82">
        <f>P57</f>
        <v>417</v>
      </c>
      <c r="Q56" s="223">
        <f t="shared" si="3"/>
        <v>3860.7000000000003</v>
      </c>
    </row>
    <row r="57" spans="1:18" ht="22.5" customHeight="1" x14ac:dyDescent="0.2">
      <c r="A57" s="36" t="s">
        <v>14</v>
      </c>
      <c r="B57" s="63">
        <v>24</v>
      </c>
      <c r="C57" s="62">
        <v>409</v>
      </c>
      <c r="D57" s="49" t="s">
        <v>197</v>
      </c>
      <c r="E57" s="50" t="s">
        <v>3</v>
      </c>
      <c r="F57" s="49" t="s">
        <v>2</v>
      </c>
      <c r="G57" s="51" t="s">
        <v>271</v>
      </c>
      <c r="H57" s="40">
        <v>200</v>
      </c>
      <c r="I57" s="126">
        <f>I58</f>
        <v>4472.6000000000004</v>
      </c>
      <c r="J57" s="126">
        <f>J58</f>
        <v>-1028.9000000000001</v>
      </c>
      <c r="K57" s="127">
        <f t="shared" si="0"/>
        <v>3443.7000000000003</v>
      </c>
      <c r="L57" s="137"/>
      <c r="M57" s="130">
        <f t="shared" si="1"/>
        <v>3443.7000000000003</v>
      </c>
      <c r="N57" s="130"/>
      <c r="O57" s="82">
        <f t="shared" si="2"/>
        <v>3443.7000000000003</v>
      </c>
      <c r="P57" s="82">
        <f>P58</f>
        <v>417</v>
      </c>
      <c r="Q57" s="223">
        <f t="shared" si="3"/>
        <v>3860.7000000000003</v>
      </c>
    </row>
    <row r="58" spans="1:18" ht="22.5" customHeight="1" x14ac:dyDescent="0.2">
      <c r="A58" s="36" t="s">
        <v>13</v>
      </c>
      <c r="B58" s="63">
        <v>24</v>
      </c>
      <c r="C58" s="62">
        <v>409</v>
      </c>
      <c r="D58" s="49" t="s">
        <v>197</v>
      </c>
      <c r="E58" s="50" t="s">
        <v>3</v>
      </c>
      <c r="F58" s="49" t="s">
        <v>2</v>
      </c>
      <c r="G58" s="51" t="s">
        <v>271</v>
      </c>
      <c r="H58" s="40">
        <v>240</v>
      </c>
      <c r="I58" s="144">
        <v>4472.6000000000004</v>
      </c>
      <c r="J58" s="126">
        <f>-320-708.9</f>
        <v>-1028.9000000000001</v>
      </c>
      <c r="K58" s="127">
        <f t="shared" si="0"/>
        <v>3443.7000000000003</v>
      </c>
      <c r="L58" s="137"/>
      <c r="M58" s="130">
        <f t="shared" si="1"/>
        <v>3443.7000000000003</v>
      </c>
      <c r="N58" s="130"/>
      <c r="O58" s="82">
        <f t="shared" si="2"/>
        <v>3443.7000000000003</v>
      </c>
      <c r="P58" s="82">
        <f>317+100</f>
        <v>417</v>
      </c>
      <c r="Q58" s="223">
        <f t="shared" si="3"/>
        <v>3860.7000000000003</v>
      </c>
    </row>
    <row r="59" spans="1:18" ht="16.5" customHeight="1" x14ac:dyDescent="0.2">
      <c r="A59" s="220" t="s">
        <v>432</v>
      </c>
      <c r="B59" s="63">
        <v>24</v>
      </c>
      <c r="C59" s="62">
        <v>409</v>
      </c>
      <c r="D59" s="49">
        <v>2</v>
      </c>
      <c r="E59" s="50">
        <v>0</v>
      </c>
      <c r="F59" s="49">
        <v>0</v>
      </c>
      <c r="G59" s="51">
        <v>83300</v>
      </c>
      <c r="H59" s="40"/>
      <c r="I59" s="144"/>
      <c r="J59" s="126"/>
      <c r="K59" s="127"/>
      <c r="L59" s="137"/>
      <c r="M59" s="130"/>
      <c r="N59" s="130"/>
      <c r="O59" s="82"/>
      <c r="P59" s="82">
        <f>P60</f>
        <v>50</v>
      </c>
      <c r="Q59" s="223">
        <f>P59</f>
        <v>50</v>
      </c>
    </row>
    <row r="60" spans="1:18" ht="23.25" customHeight="1" x14ac:dyDescent="0.2">
      <c r="A60" s="36" t="s">
        <v>14</v>
      </c>
      <c r="B60" s="63">
        <v>24</v>
      </c>
      <c r="C60" s="62">
        <v>409</v>
      </c>
      <c r="D60" s="49">
        <v>2</v>
      </c>
      <c r="E60" s="50">
        <v>0</v>
      </c>
      <c r="F60" s="49">
        <v>0</v>
      </c>
      <c r="G60" s="51">
        <v>83300</v>
      </c>
      <c r="H60" s="40">
        <v>200</v>
      </c>
      <c r="I60" s="144"/>
      <c r="J60" s="126"/>
      <c r="K60" s="127"/>
      <c r="L60" s="137"/>
      <c r="M60" s="130"/>
      <c r="N60" s="130"/>
      <c r="O60" s="82"/>
      <c r="P60" s="82">
        <f>P61</f>
        <v>50</v>
      </c>
      <c r="Q60" s="223">
        <f>P60</f>
        <v>50</v>
      </c>
    </row>
    <row r="61" spans="1:18" ht="25.5" customHeight="1" x14ac:dyDescent="0.2">
      <c r="A61" s="36" t="s">
        <v>13</v>
      </c>
      <c r="B61" s="63">
        <v>24</v>
      </c>
      <c r="C61" s="62">
        <v>409</v>
      </c>
      <c r="D61" s="49">
        <v>2</v>
      </c>
      <c r="E61" s="50">
        <v>0</v>
      </c>
      <c r="F61" s="49">
        <v>0</v>
      </c>
      <c r="G61" s="51">
        <v>83300</v>
      </c>
      <c r="H61" s="40">
        <v>240</v>
      </c>
      <c r="I61" s="144"/>
      <c r="J61" s="126"/>
      <c r="K61" s="127"/>
      <c r="L61" s="137"/>
      <c r="M61" s="130"/>
      <c r="N61" s="130"/>
      <c r="O61" s="82"/>
      <c r="P61" s="82">
        <v>50</v>
      </c>
      <c r="Q61" s="223">
        <f>P61</f>
        <v>50</v>
      </c>
    </row>
    <row r="62" spans="1:18" ht="67.5" customHeight="1" x14ac:dyDescent="0.2">
      <c r="A62" s="36" t="s">
        <v>326</v>
      </c>
      <c r="B62" s="63">
        <v>24</v>
      </c>
      <c r="C62" s="62">
        <v>409</v>
      </c>
      <c r="D62" s="49" t="s">
        <v>197</v>
      </c>
      <c r="E62" s="50" t="s">
        <v>3</v>
      </c>
      <c r="F62" s="49" t="s">
        <v>2</v>
      </c>
      <c r="G62" s="51" t="s">
        <v>270</v>
      </c>
      <c r="H62" s="40" t="s">
        <v>7</v>
      </c>
      <c r="I62" s="43">
        <f>I63</f>
        <v>10962.9</v>
      </c>
      <c r="J62" s="43"/>
      <c r="K62" s="45">
        <f t="shared" si="0"/>
        <v>10962.9</v>
      </c>
      <c r="L62" s="76"/>
      <c r="M62" s="82">
        <f t="shared" si="1"/>
        <v>10962.9</v>
      </c>
      <c r="N62" s="82"/>
      <c r="O62" s="82">
        <f t="shared" si="2"/>
        <v>10962.9</v>
      </c>
      <c r="P62" s="145"/>
      <c r="Q62" s="125">
        <f t="shared" si="3"/>
        <v>10962.9</v>
      </c>
    </row>
    <row r="63" spans="1:18" ht="12.75" customHeight="1" x14ac:dyDescent="0.2">
      <c r="A63" s="36" t="s">
        <v>29</v>
      </c>
      <c r="B63" s="63">
        <v>24</v>
      </c>
      <c r="C63" s="62">
        <v>409</v>
      </c>
      <c r="D63" s="49" t="s">
        <v>197</v>
      </c>
      <c r="E63" s="50" t="s">
        <v>3</v>
      </c>
      <c r="F63" s="49" t="s">
        <v>2</v>
      </c>
      <c r="G63" s="51" t="s">
        <v>270</v>
      </c>
      <c r="H63" s="40">
        <v>500</v>
      </c>
      <c r="I63" s="43">
        <f>I64</f>
        <v>10962.9</v>
      </c>
      <c r="J63" s="43"/>
      <c r="K63" s="45">
        <f t="shared" si="0"/>
        <v>10962.9</v>
      </c>
      <c r="L63" s="76"/>
      <c r="M63" s="82">
        <f t="shared" si="1"/>
        <v>10962.9</v>
      </c>
      <c r="N63" s="82"/>
      <c r="O63" s="82">
        <f t="shared" si="2"/>
        <v>10962.9</v>
      </c>
      <c r="P63" s="145"/>
      <c r="Q63" s="125">
        <f t="shared" si="3"/>
        <v>10962.9</v>
      </c>
    </row>
    <row r="64" spans="1:18" ht="12.75" customHeight="1" x14ac:dyDescent="0.2">
      <c r="A64" s="36" t="s">
        <v>28</v>
      </c>
      <c r="B64" s="63">
        <v>24</v>
      </c>
      <c r="C64" s="62">
        <v>409</v>
      </c>
      <c r="D64" s="49" t="s">
        <v>197</v>
      </c>
      <c r="E64" s="50" t="s">
        <v>3</v>
      </c>
      <c r="F64" s="49" t="s">
        <v>2</v>
      </c>
      <c r="G64" s="51" t="s">
        <v>270</v>
      </c>
      <c r="H64" s="40">
        <v>540</v>
      </c>
      <c r="I64" s="43">
        <v>10962.9</v>
      </c>
      <c r="J64" s="43"/>
      <c r="K64" s="45">
        <f t="shared" si="0"/>
        <v>10962.9</v>
      </c>
      <c r="L64" s="76"/>
      <c r="M64" s="82">
        <f t="shared" si="1"/>
        <v>10962.9</v>
      </c>
      <c r="N64" s="82"/>
      <c r="O64" s="82">
        <f t="shared" si="2"/>
        <v>10962.9</v>
      </c>
      <c r="P64" s="145"/>
      <c r="Q64" s="125">
        <f t="shared" si="3"/>
        <v>10962.9</v>
      </c>
    </row>
    <row r="65" spans="1:17" ht="66.599999999999994" customHeight="1" x14ac:dyDescent="0.2">
      <c r="A65" s="7" t="s">
        <v>327</v>
      </c>
      <c r="B65" s="61">
        <v>24</v>
      </c>
      <c r="C65" s="62">
        <v>409</v>
      </c>
      <c r="D65" s="37" t="s">
        <v>197</v>
      </c>
      <c r="E65" s="38" t="s">
        <v>3</v>
      </c>
      <c r="F65" s="37" t="s">
        <v>2</v>
      </c>
      <c r="G65" s="39" t="s">
        <v>269</v>
      </c>
      <c r="H65" s="40" t="s">
        <v>7</v>
      </c>
      <c r="I65" s="43">
        <f>I66</f>
        <v>380</v>
      </c>
      <c r="J65" s="43">
        <f>J66</f>
        <v>320</v>
      </c>
      <c r="K65" s="45">
        <f t="shared" si="0"/>
        <v>700</v>
      </c>
      <c r="L65" s="76"/>
      <c r="M65" s="82">
        <f t="shared" si="1"/>
        <v>700</v>
      </c>
      <c r="N65" s="82"/>
      <c r="O65" s="82">
        <f t="shared" si="2"/>
        <v>700</v>
      </c>
      <c r="P65" s="145"/>
      <c r="Q65" s="125">
        <f t="shared" si="3"/>
        <v>700</v>
      </c>
    </row>
    <row r="66" spans="1:17" ht="12.75" customHeight="1" x14ac:dyDescent="0.2">
      <c r="A66" s="7" t="s">
        <v>29</v>
      </c>
      <c r="B66" s="61">
        <v>24</v>
      </c>
      <c r="C66" s="62">
        <v>409</v>
      </c>
      <c r="D66" s="37" t="s">
        <v>197</v>
      </c>
      <c r="E66" s="38" t="s">
        <v>3</v>
      </c>
      <c r="F66" s="37" t="s">
        <v>2</v>
      </c>
      <c r="G66" s="39" t="s">
        <v>269</v>
      </c>
      <c r="H66" s="40">
        <v>500</v>
      </c>
      <c r="I66" s="43">
        <f>I67</f>
        <v>380</v>
      </c>
      <c r="J66" s="43">
        <f>J67</f>
        <v>320</v>
      </c>
      <c r="K66" s="45">
        <f t="shared" si="0"/>
        <v>700</v>
      </c>
      <c r="L66" s="76"/>
      <c r="M66" s="82">
        <f t="shared" si="1"/>
        <v>700</v>
      </c>
      <c r="N66" s="82"/>
      <c r="O66" s="82">
        <f t="shared" si="2"/>
        <v>700</v>
      </c>
      <c r="P66" s="145"/>
      <c r="Q66" s="125">
        <f t="shared" si="3"/>
        <v>700</v>
      </c>
    </row>
    <row r="67" spans="1:17" ht="12.75" customHeight="1" x14ac:dyDescent="0.2">
      <c r="A67" s="7" t="s">
        <v>28</v>
      </c>
      <c r="B67" s="61">
        <v>24</v>
      </c>
      <c r="C67" s="62">
        <v>409</v>
      </c>
      <c r="D67" s="37" t="s">
        <v>197</v>
      </c>
      <c r="E67" s="38" t="s">
        <v>3</v>
      </c>
      <c r="F67" s="37" t="s">
        <v>2</v>
      </c>
      <c r="G67" s="39" t="s">
        <v>269</v>
      </c>
      <c r="H67" s="40">
        <v>540</v>
      </c>
      <c r="I67" s="43">
        <v>380</v>
      </c>
      <c r="J67" s="43">
        <v>320</v>
      </c>
      <c r="K67" s="45">
        <f t="shared" si="0"/>
        <v>700</v>
      </c>
      <c r="L67" s="76"/>
      <c r="M67" s="82">
        <f t="shared" si="1"/>
        <v>700</v>
      </c>
      <c r="N67" s="82"/>
      <c r="O67" s="82">
        <f t="shared" si="2"/>
        <v>700</v>
      </c>
      <c r="P67" s="145"/>
      <c r="Q67" s="125">
        <f t="shared" si="3"/>
        <v>700</v>
      </c>
    </row>
    <row r="68" spans="1:17" ht="16.5" customHeight="1" x14ac:dyDescent="0.2">
      <c r="A68" s="69" t="s">
        <v>415</v>
      </c>
      <c r="B68" s="61">
        <v>24</v>
      </c>
      <c r="C68" s="62">
        <v>409</v>
      </c>
      <c r="D68" s="37">
        <v>2</v>
      </c>
      <c r="E68" s="38">
        <v>0</v>
      </c>
      <c r="F68" s="37">
        <v>0</v>
      </c>
      <c r="G68" s="39">
        <v>88230</v>
      </c>
      <c r="H68" s="221"/>
      <c r="I68" s="131"/>
      <c r="J68" s="131"/>
      <c r="K68" s="132"/>
      <c r="L68" s="136"/>
      <c r="M68" s="134"/>
      <c r="N68" s="134"/>
      <c r="O68" s="82"/>
      <c r="P68" s="82">
        <f>P69</f>
        <v>962</v>
      </c>
      <c r="Q68" s="223">
        <f>P68</f>
        <v>962</v>
      </c>
    </row>
    <row r="69" spans="1:17" ht="12.75" customHeight="1" x14ac:dyDescent="0.2">
      <c r="A69" s="7" t="s">
        <v>29</v>
      </c>
      <c r="B69" s="61">
        <v>24</v>
      </c>
      <c r="C69" s="62">
        <v>409</v>
      </c>
      <c r="D69" s="37" t="s">
        <v>197</v>
      </c>
      <c r="E69" s="38" t="s">
        <v>3</v>
      </c>
      <c r="F69" s="37" t="s">
        <v>2</v>
      </c>
      <c r="G69" s="39">
        <v>88230</v>
      </c>
      <c r="H69" s="221">
        <v>500</v>
      </c>
      <c r="I69" s="131"/>
      <c r="J69" s="131"/>
      <c r="K69" s="132"/>
      <c r="L69" s="136"/>
      <c r="M69" s="134"/>
      <c r="N69" s="134"/>
      <c r="O69" s="82"/>
      <c r="P69" s="82">
        <f>P70</f>
        <v>962</v>
      </c>
      <c r="Q69" s="223">
        <f>P69</f>
        <v>962</v>
      </c>
    </row>
    <row r="70" spans="1:17" ht="12.75" customHeight="1" x14ac:dyDescent="0.2">
      <c r="A70" s="7" t="s">
        <v>28</v>
      </c>
      <c r="B70" s="61">
        <v>24</v>
      </c>
      <c r="C70" s="62">
        <v>409</v>
      </c>
      <c r="D70" s="37" t="s">
        <v>197</v>
      </c>
      <c r="E70" s="38" t="s">
        <v>3</v>
      </c>
      <c r="F70" s="37" t="s">
        <v>2</v>
      </c>
      <c r="G70" s="39">
        <v>88230</v>
      </c>
      <c r="H70" s="221">
        <v>540</v>
      </c>
      <c r="I70" s="131"/>
      <c r="J70" s="131"/>
      <c r="K70" s="132"/>
      <c r="L70" s="136"/>
      <c r="M70" s="134"/>
      <c r="N70" s="134"/>
      <c r="O70" s="82"/>
      <c r="P70" s="82">
        <f>700+262</f>
        <v>962</v>
      </c>
      <c r="Q70" s="223">
        <f>P70</f>
        <v>962</v>
      </c>
    </row>
    <row r="71" spans="1:17" ht="18.75" customHeight="1" x14ac:dyDescent="0.2">
      <c r="A71" s="36" t="s">
        <v>361</v>
      </c>
      <c r="B71" s="63">
        <v>24</v>
      </c>
      <c r="C71" s="62">
        <v>409</v>
      </c>
      <c r="D71" s="49">
        <v>2</v>
      </c>
      <c r="E71" s="50">
        <v>0</v>
      </c>
      <c r="F71" s="49" t="s">
        <v>362</v>
      </c>
      <c r="G71" s="51"/>
      <c r="H71" s="221"/>
      <c r="I71" s="198"/>
      <c r="J71" s="198"/>
      <c r="K71" s="199"/>
      <c r="L71" s="203">
        <f>L72</f>
        <v>47930</v>
      </c>
      <c r="M71" s="201">
        <f>M72</f>
        <v>47930</v>
      </c>
      <c r="N71" s="201"/>
      <c r="O71" s="82">
        <f t="shared" si="2"/>
        <v>47930</v>
      </c>
      <c r="P71" s="219">
        <f>P72</f>
        <v>544.88662999999997</v>
      </c>
      <c r="Q71" s="223">
        <f t="shared" si="3"/>
        <v>48474.886630000001</v>
      </c>
    </row>
    <row r="72" spans="1:17" ht="34.5" customHeight="1" x14ac:dyDescent="0.2">
      <c r="A72" s="48" t="s">
        <v>359</v>
      </c>
      <c r="B72" s="61">
        <v>24</v>
      </c>
      <c r="C72" s="62">
        <v>409</v>
      </c>
      <c r="D72" s="37">
        <v>2</v>
      </c>
      <c r="E72" s="38">
        <v>0</v>
      </c>
      <c r="F72" s="37" t="str">
        <f>F71</f>
        <v>R1</v>
      </c>
      <c r="G72" s="39" t="s">
        <v>356</v>
      </c>
      <c r="H72" s="40"/>
      <c r="I72" s="198"/>
      <c r="J72" s="198"/>
      <c r="K72" s="199"/>
      <c r="L72" s="203">
        <f>L73</f>
        <v>47930</v>
      </c>
      <c r="M72" s="204">
        <f>L72</f>
        <v>47930</v>
      </c>
      <c r="N72" s="204"/>
      <c r="O72" s="82">
        <f t="shared" si="2"/>
        <v>47930</v>
      </c>
      <c r="P72" s="219">
        <f>P73</f>
        <v>544.88662999999997</v>
      </c>
      <c r="Q72" s="223">
        <f t="shared" si="3"/>
        <v>48474.886630000001</v>
      </c>
    </row>
    <row r="73" spans="1:17" ht="12.75" customHeight="1" x14ac:dyDescent="0.2">
      <c r="A73" s="7" t="s">
        <v>29</v>
      </c>
      <c r="B73" s="61">
        <v>24</v>
      </c>
      <c r="C73" s="62">
        <v>409</v>
      </c>
      <c r="D73" s="37">
        <v>2</v>
      </c>
      <c r="E73" s="38">
        <v>0</v>
      </c>
      <c r="F73" s="37" t="str">
        <f>F72</f>
        <v>R1</v>
      </c>
      <c r="G73" s="39" t="s">
        <v>356</v>
      </c>
      <c r="H73" s="40">
        <v>500</v>
      </c>
      <c r="I73" s="198"/>
      <c r="J73" s="198"/>
      <c r="K73" s="199"/>
      <c r="L73" s="203">
        <f>L74</f>
        <v>47930</v>
      </c>
      <c r="M73" s="204">
        <f>L73</f>
        <v>47930</v>
      </c>
      <c r="N73" s="204"/>
      <c r="O73" s="82">
        <f t="shared" si="2"/>
        <v>47930</v>
      </c>
      <c r="P73" s="219">
        <f>P74</f>
        <v>544.88662999999997</v>
      </c>
      <c r="Q73" s="223">
        <f t="shared" si="3"/>
        <v>48474.886630000001</v>
      </c>
    </row>
    <row r="74" spans="1:17" ht="12.75" customHeight="1" x14ac:dyDescent="0.2">
      <c r="A74" s="7" t="s">
        <v>28</v>
      </c>
      <c r="B74" s="61">
        <v>24</v>
      </c>
      <c r="C74" s="62">
        <v>409</v>
      </c>
      <c r="D74" s="37">
        <v>2</v>
      </c>
      <c r="E74" s="38">
        <v>0</v>
      </c>
      <c r="F74" s="37" t="str">
        <f>F72</f>
        <v>R1</v>
      </c>
      <c r="G74" s="39" t="s">
        <v>356</v>
      </c>
      <c r="H74" s="40">
        <v>540</v>
      </c>
      <c r="I74" s="198"/>
      <c r="J74" s="198"/>
      <c r="K74" s="199"/>
      <c r="L74" s="203">
        <f>45533.5+2396.5</f>
        <v>47930</v>
      </c>
      <c r="M74" s="204">
        <f>L74</f>
        <v>47930</v>
      </c>
      <c r="N74" s="204"/>
      <c r="O74" s="82">
        <f t="shared" si="2"/>
        <v>47930</v>
      </c>
      <c r="P74" s="219">
        <v>544.88662999999997</v>
      </c>
      <c r="Q74" s="223">
        <f t="shared" si="3"/>
        <v>48474.886630000001</v>
      </c>
    </row>
    <row r="75" spans="1:17" ht="12.75" customHeight="1" x14ac:dyDescent="0.2">
      <c r="A75" s="7" t="s">
        <v>126</v>
      </c>
      <c r="B75" s="61">
        <v>24</v>
      </c>
      <c r="C75" s="62">
        <v>412</v>
      </c>
      <c r="D75" s="37" t="s">
        <v>7</v>
      </c>
      <c r="E75" s="38" t="s">
        <v>7</v>
      </c>
      <c r="F75" s="37" t="s">
        <v>7</v>
      </c>
      <c r="G75" s="39" t="s">
        <v>7</v>
      </c>
      <c r="H75" s="40" t="s">
        <v>7</v>
      </c>
      <c r="I75" s="43">
        <f>I76+I84</f>
        <v>9514.5</v>
      </c>
      <c r="J75" s="43">
        <f>J84</f>
        <v>350</v>
      </c>
      <c r="K75" s="45">
        <f t="shared" si="0"/>
        <v>9864.5</v>
      </c>
      <c r="L75" s="76">
        <f>L76</f>
        <v>34.5</v>
      </c>
      <c r="M75" s="82">
        <f t="shared" si="1"/>
        <v>9899</v>
      </c>
      <c r="N75" s="82"/>
      <c r="O75" s="82">
        <f t="shared" si="2"/>
        <v>9899</v>
      </c>
      <c r="P75" s="219">
        <f>P76</f>
        <v>706.28200000000004</v>
      </c>
      <c r="Q75" s="223">
        <f t="shared" si="3"/>
        <v>10605.281999999999</v>
      </c>
    </row>
    <row r="76" spans="1:17" ht="56.25" customHeight="1" x14ac:dyDescent="0.2">
      <c r="A76" s="7" t="s">
        <v>331</v>
      </c>
      <c r="B76" s="61">
        <v>24</v>
      </c>
      <c r="C76" s="62">
        <v>412</v>
      </c>
      <c r="D76" s="37" t="s">
        <v>197</v>
      </c>
      <c r="E76" s="38" t="s">
        <v>3</v>
      </c>
      <c r="F76" s="37" t="s">
        <v>2</v>
      </c>
      <c r="G76" s="39" t="s">
        <v>9</v>
      </c>
      <c r="H76" s="40" t="s">
        <v>7</v>
      </c>
      <c r="I76" s="43">
        <f>I77</f>
        <v>7179</v>
      </c>
      <c r="J76" s="43"/>
      <c r="K76" s="45">
        <f t="shared" si="0"/>
        <v>7179</v>
      </c>
      <c r="L76" s="76">
        <f>L77</f>
        <v>34.5</v>
      </c>
      <c r="M76" s="82">
        <f t="shared" si="1"/>
        <v>7213.5</v>
      </c>
      <c r="N76" s="82"/>
      <c r="O76" s="82">
        <f t="shared" si="2"/>
        <v>7213.5</v>
      </c>
      <c r="P76" s="219">
        <f>P77</f>
        <v>706.28200000000004</v>
      </c>
      <c r="Q76" s="223">
        <f t="shared" si="3"/>
        <v>7919.7820000000002</v>
      </c>
    </row>
    <row r="77" spans="1:17" ht="22.5" customHeight="1" x14ac:dyDescent="0.2">
      <c r="A77" s="7" t="s">
        <v>78</v>
      </c>
      <c r="B77" s="61">
        <v>24</v>
      </c>
      <c r="C77" s="62">
        <v>412</v>
      </c>
      <c r="D77" s="37" t="s">
        <v>197</v>
      </c>
      <c r="E77" s="38" t="s">
        <v>3</v>
      </c>
      <c r="F77" s="37" t="s">
        <v>2</v>
      </c>
      <c r="G77" s="39" t="s">
        <v>74</v>
      </c>
      <c r="H77" s="40" t="s">
        <v>7</v>
      </c>
      <c r="I77" s="43">
        <f>I78+I80+I82</f>
        <v>7179</v>
      </c>
      <c r="J77" s="43"/>
      <c r="K77" s="45">
        <f t="shared" si="0"/>
        <v>7179</v>
      </c>
      <c r="L77" s="78">
        <f>L80</f>
        <v>34.5</v>
      </c>
      <c r="M77" s="82">
        <f t="shared" si="1"/>
        <v>7213.5</v>
      </c>
      <c r="N77" s="82"/>
      <c r="O77" s="82">
        <f t="shared" si="2"/>
        <v>7213.5</v>
      </c>
      <c r="P77" s="219">
        <f>P82</f>
        <v>706.28200000000004</v>
      </c>
      <c r="Q77" s="223">
        <f t="shared" si="3"/>
        <v>7919.7820000000002</v>
      </c>
    </row>
    <row r="78" spans="1:17" ht="45" customHeight="1" x14ac:dyDescent="0.2">
      <c r="A78" s="7" t="s">
        <v>6</v>
      </c>
      <c r="B78" s="61">
        <v>24</v>
      </c>
      <c r="C78" s="62">
        <v>412</v>
      </c>
      <c r="D78" s="37" t="s">
        <v>197</v>
      </c>
      <c r="E78" s="38" t="s">
        <v>3</v>
      </c>
      <c r="F78" s="37" t="s">
        <v>2</v>
      </c>
      <c r="G78" s="39" t="s">
        <v>74</v>
      </c>
      <c r="H78" s="40">
        <v>100</v>
      </c>
      <c r="I78" s="43">
        <f>I79</f>
        <v>6881.4</v>
      </c>
      <c r="J78" s="43"/>
      <c r="K78" s="45">
        <f t="shared" si="0"/>
        <v>6881.4</v>
      </c>
      <c r="L78" s="76"/>
      <c r="M78" s="82">
        <f t="shared" si="1"/>
        <v>6881.4</v>
      </c>
      <c r="N78" s="82"/>
      <c r="O78" s="82">
        <f t="shared" si="2"/>
        <v>6881.4</v>
      </c>
      <c r="P78" s="145"/>
      <c r="Q78" s="125">
        <f t="shared" si="3"/>
        <v>6881.4</v>
      </c>
    </row>
    <row r="79" spans="1:17" ht="12.75" customHeight="1" x14ac:dyDescent="0.2">
      <c r="A79" s="7" t="s">
        <v>77</v>
      </c>
      <c r="B79" s="61">
        <v>24</v>
      </c>
      <c r="C79" s="62">
        <v>412</v>
      </c>
      <c r="D79" s="37" t="s">
        <v>197</v>
      </c>
      <c r="E79" s="38" t="s">
        <v>3</v>
      </c>
      <c r="F79" s="37" t="s">
        <v>2</v>
      </c>
      <c r="G79" s="39" t="s">
        <v>74</v>
      </c>
      <c r="H79" s="40">
        <v>110</v>
      </c>
      <c r="I79" s="43">
        <v>6881.4</v>
      </c>
      <c r="J79" s="43"/>
      <c r="K79" s="45">
        <f t="shared" si="0"/>
        <v>6881.4</v>
      </c>
      <c r="L79" s="76"/>
      <c r="M79" s="82">
        <f t="shared" si="1"/>
        <v>6881.4</v>
      </c>
      <c r="N79" s="82"/>
      <c r="O79" s="82">
        <f t="shared" si="2"/>
        <v>6881.4</v>
      </c>
      <c r="P79" s="145"/>
      <c r="Q79" s="125">
        <f t="shared" si="3"/>
        <v>6881.4</v>
      </c>
    </row>
    <row r="80" spans="1:17" ht="22.5" customHeight="1" x14ac:dyDescent="0.2">
      <c r="A80" s="7" t="s">
        <v>14</v>
      </c>
      <c r="B80" s="61">
        <v>24</v>
      </c>
      <c r="C80" s="62">
        <v>412</v>
      </c>
      <c r="D80" s="37" t="s">
        <v>197</v>
      </c>
      <c r="E80" s="38" t="s">
        <v>3</v>
      </c>
      <c r="F80" s="37" t="s">
        <v>2</v>
      </c>
      <c r="G80" s="39" t="s">
        <v>74</v>
      </c>
      <c r="H80" s="40">
        <v>200</v>
      </c>
      <c r="I80" s="43">
        <f>I81</f>
        <v>262.60000000000002</v>
      </c>
      <c r="J80" s="43"/>
      <c r="K80" s="45">
        <f t="shared" si="0"/>
        <v>262.60000000000002</v>
      </c>
      <c r="L80" s="78">
        <f>L81</f>
        <v>34.5</v>
      </c>
      <c r="M80" s="82">
        <f t="shared" si="1"/>
        <v>297.10000000000002</v>
      </c>
      <c r="N80" s="82"/>
      <c r="O80" s="82">
        <f t="shared" si="2"/>
        <v>297.10000000000002</v>
      </c>
      <c r="P80" s="145"/>
      <c r="Q80" s="125">
        <f t="shared" si="3"/>
        <v>297.10000000000002</v>
      </c>
    </row>
    <row r="81" spans="1:17" ht="22.5" customHeight="1" x14ac:dyDescent="0.2">
      <c r="A81" s="7" t="s">
        <v>13</v>
      </c>
      <c r="B81" s="61">
        <v>24</v>
      </c>
      <c r="C81" s="62">
        <v>412</v>
      </c>
      <c r="D81" s="37" t="s">
        <v>197</v>
      </c>
      <c r="E81" s="38" t="s">
        <v>3</v>
      </c>
      <c r="F81" s="37" t="s">
        <v>2</v>
      </c>
      <c r="G81" s="39" t="s">
        <v>74</v>
      </c>
      <c r="H81" s="40">
        <v>240</v>
      </c>
      <c r="I81" s="43">
        <v>262.60000000000002</v>
      </c>
      <c r="J81" s="43"/>
      <c r="K81" s="45">
        <f t="shared" si="0"/>
        <v>262.60000000000002</v>
      </c>
      <c r="L81" s="78">
        <v>34.5</v>
      </c>
      <c r="M81" s="82">
        <f t="shared" si="1"/>
        <v>297.10000000000002</v>
      </c>
      <c r="N81" s="82"/>
      <c r="O81" s="82">
        <f t="shared" si="2"/>
        <v>297.10000000000002</v>
      </c>
      <c r="P81" s="145"/>
      <c r="Q81" s="125">
        <f t="shared" si="3"/>
        <v>297.10000000000002</v>
      </c>
    </row>
    <row r="82" spans="1:17" ht="12.75" customHeight="1" x14ac:dyDescent="0.2">
      <c r="A82" s="7" t="s">
        <v>76</v>
      </c>
      <c r="B82" s="61">
        <v>24</v>
      </c>
      <c r="C82" s="62">
        <v>412</v>
      </c>
      <c r="D82" s="37" t="s">
        <v>197</v>
      </c>
      <c r="E82" s="38" t="s">
        <v>3</v>
      </c>
      <c r="F82" s="37" t="s">
        <v>2</v>
      </c>
      <c r="G82" s="39" t="s">
        <v>74</v>
      </c>
      <c r="H82" s="40">
        <v>800</v>
      </c>
      <c r="I82" s="43">
        <f>I83</f>
        <v>35</v>
      </c>
      <c r="J82" s="43"/>
      <c r="K82" s="45">
        <f t="shared" si="0"/>
        <v>35</v>
      </c>
      <c r="L82" s="76"/>
      <c r="M82" s="82">
        <f t="shared" si="1"/>
        <v>35</v>
      </c>
      <c r="N82" s="82"/>
      <c r="O82" s="82">
        <f t="shared" si="2"/>
        <v>35</v>
      </c>
      <c r="P82" s="219">
        <f>P83</f>
        <v>706.28200000000004</v>
      </c>
      <c r="Q82" s="223">
        <f t="shared" si="3"/>
        <v>741.28200000000004</v>
      </c>
    </row>
    <row r="83" spans="1:17" ht="12.75" customHeight="1" x14ac:dyDescent="0.2">
      <c r="A83" s="7" t="s">
        <v>75</v>
      </c>
      <c r="B83" s="61">
        <v>24</v>
      </c>
      <c r="C83" s="62">
        <v>412</v>
      </c>
      <c r="D83" s="37" t="s">
        <v>197</v>
      </c>
      <c r="E83" s="38" t="s">
        <v>3</v>
      </c>
      <c r="F83" s="37">
        <v>0</v>
      </c>
      <c r="G83" s="39" t="s">
        <v>74</v>
      </c>
      <c r="H83" s="40">
        <v>850</v>
      </c>
      <c r="I83" s="43">
        <v>35</v>
      </c>
      <c r="J83" s="43"/>
      <c r="K83" s="45">
        <f t="shared" si="0"/>
        <v>35</v>
      </c>
      <c r="L83" s="76"/>
      <c r="M83" s="82">
        <f t="shared" si="1"/>
        <v>35</v>
      </c>
      <c r="N83" s="82"/>
      <c r="O83" s="82">
        <f t="shared" si="2"/>
        <v>35</v>
      </c>
      <c r="P83" s="219">
        <v>706.28200000000004</v>
      </c>
      <c r="Q83" s="223">
        <f t="shared" si="3"/>
        <v>741.28200000000004</v>
      </c>
    </row>
    <row r="84" spans="1:17" ht="33.75" customHeight="1" x14ac:dyDescent="0.2">
      <c r="A84" s="7" t="s">
        <v>320</v>
      </c>
      <c r="B84" s="61">
        <v>24</v>
      </c>
      <c r="C84" s="62">
        <v>412</v>
      </c>
      <c r="D84" s="37" t="s">
        <v>124</v>
      </c>
      <c r="E84" s="38" t="s">
        <v>3</v>
      </c>
      <c r="F84" s="37" t="s">
        <v>2</v>
      </c>
      <c r="G84" s="39" t="s">
        <v>9</v>
      </c>
      <c r="H84" s="40" t="s">
        <v>7</v>
      </c>
      <c r="I84" s="43">
        <f>I85+I95</f>
        <v>2335.5</v>
      </c>
      <c r="J84" s="43">
        <f>J92</f>
        <v>350</v>
      </c>
      <c r="K84" s="45">
        <f t="shared" si="0"/>
        <v>2685.5</v>
      </c>
      <c r="L84" s="76"/>
      <c r="M84" s="82">
        <f t="shared" si="1"/>
        <v>2685.5</v>
      </c>
      <c r="N84" s="82"/>
      <c r="O84" s="82">
        <f t="shared" si="2"/>
        <v>2685.5</v>
      </c>
      <c r="P84" s="145"/>
      <c r="Q84" s="125">
        <f t="shared" si="3"/>
        <v>2685.5</v>
      </c>
    </row>
    <row r="85" spans="1:17" ht="22.5" customHeight="1" x14ac:dyDescent="0.2">
      <c r="A85" s="7" t="s">
        <v>78</v>
      </c>
      <c r="B85" s="61">
        <v>24</v>
      </c>
      <c r="C85" s="62">
        <v>412</v>
      </c>
      <c r="D85" s="37" t="s">
        <v>124</v>
      </c>
      <c r="E85" s="38" t="s">
        <v>3</v>
      </c>
      <c r="F85" s="37" t="s">
        <v>2</v>
      </c>
      <c r="G85" s="39" t="s">
        <v>74</v>
      </c>
      <c r="H85" s="40" t="s">
        <v>7</v>
      </c>
      <c r="I85" s="43">
        <f>I86+I88+I90</f>
        <v>2250.8000000000002</v>
      </c>
      <c r="J85" s="43"/>
      <c r="K85" s="45">
        <f t="shared" si="0"/>
        <v>2250.8000000000002</v>
      </c>
      <c r="L85" s="76"/>
      <c r="M85" s="82">
        <f t="shared" si="1"/>
        <v>2250.8000000000002</v>
      </c>
      <c r="N85" s="82"/>
      <c r="O85" s="82">
        <f t="shared" si="2"/>
        <v>2250.8000000000002</v>
      </c>
      <c r="P85" s="145"/>
      <c r="Q85" s="125">
        <f t="shared" si="3"/>
        <v>2250.8000000000002</v>
      </c>
    </row>
    <row r="86" spans="1:17" ht="45" customHeight="1" x14ac:dyDescent="0.2">
      <c r="A86" s="7" t="s">
        <v>6</v>
      </c>
      <c r="B86" s="61">
        <v>24</v>
      </c>
      <c r="C86" s="62">
        <v>412</v>
      </c>
      <c r="D86" s="37" t="s">
        <v>124</v>
      </c>
      <c r="E86" s="38" t="s">
        <v>3</v>
      </c>
      <c r="F86" s="37" t="s">
        <v>2</v>
      </c>
      <c r="G86" s="39" t="s">
        <v>74</v>
      </c>
      <c r="H86" s="40">
        <v>100</v>
      </c>
      <c r="I86" s="43">
        <f>I87</f>
        <v>1936.8</v>
      </c>
      <c r="J86" s="43"/>
      <c r="K86" s="45">
        <f t="shared" si="0"/>
        <v>1936.8</v>
      </c>
      <c r="L86" s="76"/>
      <c r="M86" s="82">
        <f t="shared" si="1"/>
        <v>1936.8</v>
      </c>
      <c r="N86" s="82"/>
      <c r="O86" s="82">
        <f t="shared" si="2"/>
        <v>1936.8</v>
      </c>
      <c r="P86" s="145"/>
      <c r="Q86" s="125">
        <f t="shared" si="3"/>
        <v>1936.8</v>
      </c>
    </row>
    <row r="87" spans="1:17" ht="12.75" customHeight="1" x14ac:dyDescent="0.2">
      <c r="A87" s="7" t="s">
        <v>77</v>
      </c>
      <c r="B87" s="61">
        <v>24</v>
      </c>
      <c r="C87" s="62">
        <v>412</v>
      </c>
      <c r="D87" s="37" t="s">
        <v>124</v>
      </c>
      <c r="E87" s="38" t="s">
        <v>3</v>
      </c>
      <c r="F87" s="37" t="s">
        <v>2</v>
      </c>
      <c r="G87" s="39" t="s">
        <v>74</v>
      </c>
      <c r="H87" s="40">
        <v>110</v>
      </c>
      <c r="I87" s="43">
        <v>1936.8</v>
      </c>
      <c r="J87" s="43"/>
      <c r="K87" s="45">
        <f t="shared" si="0"/>
        <v>1936.8</v>
      </c>
      <c r="L87" s="76"/>
      <c r="M87" s="82">
        <f t="shared" si="1"/>
        <v>1936.8</v>
      </c>
      <c r="N87" s="82"/>
      <c r="O87" s="82">
        <f t="shared" si="2"/>
        <v>1936.8</v>
      </c>
      <c r="P87" s="145"/>
      <c r="Q87" s="125">
        <f t="shared" si="3"/>
        <v>1936.8</v>
      </c>
    </row>
    <row r="88" spans="1:17" ht="22.5" customHeight="1" x14ac:dyDescent="0.2">
      <c r="A88" s="7" t="s">
        <v>14</v>
      </c>
      <c r="B88" s="61">
        <v>24</v>
      </c>
      <c r="C88" s="62">
        <v>412</v>
      </c>
      <c r="D88" s="37" t="s">
        <v>124</v>
      </c>
      <c r="E88" s="38" t="s">
        <v>3</v>
      </c>
      <c r="F88" s="37" t="s">
        <v>2</v>
      </c>
      <c r="G88" s="39" t="s">
        <v>74</v>
      </c>
      <c r="H88" s="40">
        <v>200</v>
      </c>
      <c r="I88" s="43">
        <f>I89</f>
        <v>279</v>
      </c>
      <c r="J88" s="43"/>
      <c r="K88" s="45">
        <f t="shared" si="0"/>
        <v>279</v>
      </c>
      <c r="L88" s="76"/>
      <c r="M88" s="82">
        <f t="shared" si="1"/>
        <v>279</v>
      </c>
      <c r="N88" s="82"/>
      <c r="O88" s="82">
        <f t="shared" si="2"/>
        <v>279</v>
      </c>
      <c r="P88" s="145"/>
      <c r="Q88" s="125">
        <f t="shared" si="3"/>
        <v>279</v>
      </c>
    </row>
    <row r="89" spans="1:17" ht="22.5" customHeight="1" x14ac:dyDescent="0.2">
      <c r="A89" s="7" t="s">
        <v>13</v>
      </c>
      <c r="B89" s="61">
        <v>24</v>
      </c>
      <c r="C89" s="62">
        <v>412</v>
      </c>
      <c r="D89" s="37" t="s">
        <v>124</v>
      </c>
      <c r="E89" s="38" t="s">
        <v>3</v>
      </c>
      <c r="F89" s="37" t="s">
        <v>2</v>
      </c>
      <c r="G89" s="39" t="s">
        <v>74</v>
      </c>
      <c r="H89" s="40">
        <v>240</v>
      </c>
      <c r="I89" s="43">
        <v>279</v>
      </c>
      <c r="J89" s="43"/>
      <c r="K89" s="45">
        <f t="shared" si="0"/>
        <v>279</v>
      </c>
      <c r="L89" s="76"/>
      <c r="M89" s="82">
        <f t="shared" si="1"/>
        <v>279</v>
      </c>
      <c r="N89" s="82"/>
      <c r="O89" s="82">
        <f t="shared" si="2"/>
        <v>279</v>
      </c>
      <c r="P89" s="145"/>
      <c r="Q89" s="125">
        <f t="shared" si="3"/>
        <v>279</v>
      </c>
    </row>
    <row r="90" spans="1:17" ht="12.75" customHeight="1" x14ac:dyDescent="0.2">
      <c r="A90" s="7" t="s">
        <v>76</v>
      </c>
      <c r="B90" s="61">
        <v>24</v>
      </c>
      <c r="C90" s="62">
        <v>412</v>
      </c>
      <c r="D90" s="37" t="s">
        <v>124</v>
      </c>
      <c r="E90" s="38" t="s">
        <v>3</v>
      </c>
      <c r="F90" s="37" t="s">
        <v>2</v>
      </c>
      <c r="G90" s="39" t="s">
        <v>74</v>
      </c>
      <c r="H90" s="40">
        <v>800</v>
      </c>
      <c r="I90" s="43">
        <f>I91</f>
        <v>35</v>
      </c>
      <c r="J90" s="43"/>
      <c r="K90" s="45">
        <f t="shared" si="0"/>
        <v>35</v>
      </c>
      <c r="L90" s="76"/>
      <c r="M90" s="82">
        <f t="shared" si="1"/>
        <v>35</v>
      </c>
      <c r="N90" s="82"/>
      <c r="O90" s="82">
        <f t="shared" si="2"/>
        <v>35</v>
      </c>
      <c r="P90" s="145"/>
      <c r="Q90" s="125">
        <f t="shared" si="3"/>
        <v>35</v>
      </c>
    </row>
    <row r="91" spans="1:17" ht="12.75" customHeight="1" x14ac:dyDescent="0.2">
      <c r="A91" s="7" t="s">
        <v>75</v>
      </c>
      <c r="B91" s="61">
        <v>24</v>
      </c>
      <c r="C91" s="62">
        <v>412</v>
      </c>
      <c r="D91" s="37" t="s">
        <v>124</v>
      </c>
      <c r="E91" s="38" t="s">
        <v>3</v>
      </c>
      <c r="F91" s="37" t="s">
        <v>2</v>
      </c>
      <c r="G91" s="39" t="s">
        <v>74</v>
      </c>
      <c r="H91" s="40">
        <v>850</v>
      </c>
      <c r="I91" s="43">
        <v>35</v>
      </c>
      <c r="J91" s="43"/>
      <c r="K91" s="45">
        <f t="shared" si="0"/>
        <v>35</v>
      </c>
      <c r="L91" s="76"/>
      <c r="M91" s="82">
        <f t="shared" si="1"/>
        <v>35</v>
      </c>
      <c r="N91" s="82"/>
      <c r="O91" s="82">
        <f t="shared" si="2"/>
        <v>35</v>
      </c>
      <c r="P91" s="145"/>
      <c r="Q91" s="125">
        <f t="shared" si="3"/>
        <v>35</v>
      </c>
    </row>
    <row r="92" spans="1:17" ht="33" customHeight="1" x14ac:dyDescent="0.2">
      <c r="A92" s="7" t="s">
        <v>353</v>
      </c>
      <c r="B92" s="61">
        <v>24</v>
      </c>
      <c r="C92" s="62">
        <v>412</v>
      </c>
      <c r="D92" s="37">
        <v>3</v>
      </c>
      <c r="E92" s="38">
        <v>0</v>
      </c>
      <c r="F92" s="37">
        <v>0</v>
      </c>
      <c r="G92" s="39">
        <v>83130</v>
      </c>
      <c r="H92" s="40"/>
      <c r="I92" s="43"/>
      <c r="J92" s="43">
        <f>J93</f>
        <v>350</v>
      </c>
      <c r="K92" s="45">
        <f>J92</f>
        <v>350</v>
      </c>
      <c r="L92" s="76"/>
      <c r="M92" s="82">
        <f t="shared" si="1"/>
        <v>350</v>
      </c>
      <c r="N92" s="82"/>
      <c r="O92" s="82">
        <f t="shared" si="2"/>
        <v>350</v>
      </c>
      <c r="P92" s="145"/>
      <c r="Q92" s="125">
        <f t="shared" si="3"/>
        <v>350</v>
      </c>
    </row>
    <row r="93" spans="1:17" ht="22.5" customHeight="1" x14ac:dyDescent="0.2">
      <c r="A93" s="7" t="s">
        <v>14</v>
      </c>
      <c r="B93" s="61">
        <v>24</v>
      </c>
      <c r="C93" s="62">
        <v>412</v>
      </c>
      <c r="D93" s="37">
        <v>3</v>
      </c>
      <c r="E93" s="38">
        <v>0</v>
      </c>
      <c r="F93" s="37">
        <v>0</v>
      </c>
      <c r="G93" s="39">
        <f>G92</f>
        <v>83130</v>
      </c>
      <c r="H93" s="40">
        <v>200</v>
      </c>
      <c r="I93" s="43"/>
      <c r="J93" s="43">
        <f>J94</f>
        <v>350</v>
      </c>
      <c r="K93" s="45">
        <f>J93</f>
        <v>350</v>
      </c>
      <c r="L93" s="76"/>
      <c r="M93" s="82">
        <f t="shared" si="1"/>
        <v>350</v>
      </c>
      <c r="N93" s="82"/>
      <c r="O93" s="82">
        <f t="shared" ref="O93:O186" si="5">M93+N93</f>
        <v>350</v>
      </c>
      <c r="P93" s="145"/>
      <c r="Q93" s="125">
        <f t="shared" ref="Q93:Q174" si="6">O93+P93</f>
        <v>350</v>
      </c>
    </row>
    <row r="94" spans="1:17" ht="21.75" customHeight="1" x14ac:dyDescent="0.2">
      <c r="A94" s="7" t="s">
        <v>13</v>
      </c>
      <c r="B94" s="61">
        <v>24</v>
      </c>
      <c r="C94" s="62">
        <v>412</v>
      </c>
      <c r="D94" s="37">
        <v>3</v>
      </c>
      <c r="E94" s="38">
        <v>0</v>
      </c>
      <c r="F94" s="37">
        <v>0</v>
      </c>
      <c r="G94" s="39">
        <f>G93</f>
        <v>83130</v>
      </c>
      <c r="H94" s="40">
        <v>240</v>
      </c>
      <c r="I94" s="43"/>
      <c r="J94" s="43">
        <v>350</v>
      </c>
      <c r="K94" s="45">
        <f>J94</f>
        <v>350</v>
      </c>
      <c r="L94" s="76"/>
      <c r="M94" s="82">
        <f t="shared" si="1"/>
        <v>350</v>
      </c>
      <c r="N94" s="82"/>
      <c r="O94" s="82">
        <f t="shared" si="5"/>
        <v>350</v>
      </c>
      <c r="P94" s="145"/>
      <c r="Q94" s="125">
        <f t="shared" si="6"/>
        <v>350</v>
      </c>
    </row>
    <row r="95" spans="1:17" ht="49.15" customHeight="1" x14ac:dyDescent="0.2">
      <c r="A95" s="7" t="s">
        <v>325</v>
      </c>
      <c r="B95" s="61">
        <v>24</v>
      </c>
      <c r="C95" s="62">
        <v>412</v>
      </c>
      <c r="D95" s="37">
        <v>3</v>
      </c>
      <c r="E95" s="38">
        <v>0</v>
      </c>
      <c r="F95" s="37">
        <v>0</v>
      </c>
      <c r="G95" s="39">
        <v>88320</v>
      </c>
      <c r="H95" s="40"/>
      <c r="I95" s="43">
        <f>I96</f>
        <v>84.7</v>
      </c>
      <c r="J95" s="43"/>
      <c r="K95" s="45">
        <f t="shared" si="0"/>
        <v>84.7</v>
      </c>
      <c r="L95" s="76"/>
      <c r="M95" s="82">
        <f t="shared" si="1"/>
        <v>84.7</v>
      </c>
      <c r="N95" s="82"/>
      <c r="O95" s="82">
        <f t="shared" si="5"/>
        <v>84.7</v>
      </c>
      <c r="P95" s="145"/>
      <c r="Q95" s="125">
        <f t="shared" si="6"/>
        <v>84.7</v>
      </c>
    </row>
    <row r="96" spans="1:17" ht="12.75" customHeight="1" x14ac:dyDescent="0.2">
      <c r="A96" s="7" t="s">
        <v>29</v>
      </c>
      <c r="B96" s="61">
        <v>24</v>
      </c>
      <c r="C96" s="62">
        <v>412</v>
      </c>
      <c r="D96" s="37">
        <v>3</v>
      </c>
      <c r="E96" s="38">
        <v>0</v>
      </c>
      <c r="F96" s="37">
        <v>0</v>
      </c>
      <c r="G96" s="39">
        <v>88320</v>
      </c>
      <c r="H96" s="40">
        <v>500</v>
      </c>
      <c r="I96" s="43">
        <f>I97</f>
        <v>84.7</v>
      </c>
      <c r="J96" s="43"/>
      <c r="K96" s="45">
        <f t="shared" si="0"/>
        <v>84.7</v>
      </c>
      <c r="L96" s="76"/>
      <c r="M96" s="82">
        <f t="shared" si="1"/>
        <v>84.7</v>
      </c>
      <c r="N96" s="82"/>
      <c r="O96" s="82">
        <f t="shared" si="5"/>
        <v>84.7</v>
      </c>
      <c r="P96" s="145"/>
      <c r="Q96" s="125">
        <f t="shared" si="6"/>
        <v>84.7</v>
      </c>
    </row>
    <row r="97" spans="1:17" ht="12.75" customHeight="1" x14ac:dyDescent="0.2">
      <c r="A97" s="7" t="s">
        <v>28</v>
      </c>
      <c r="B97" s="61">
        <v>24</v>
      </c>
      <c r="C97" s="62">
        <v>412</v>
      </c>
      <c r="D97" s="37">
        <v>3</v>
      </c>
      <c r="E97" s="38">
        <v>0</v>
      </c>
      <c r="F97" s="37">
        <v>0</v>
      </c>
      <c r="G97" s="39">
        <v>88320</v>
      </c>
      <c r="H97" s="40">
        <v>540</v>
      </c>
      <c r="I97" s="43">
        <v>84.7</v>
      </c>
      <c r="J97" s="43"/>
      <c r="K97" s="45">
        <f t="shared" si="0"/>
        <v>84.7</v>
      </c>
      <c r="L97" s="76"/>
      <c r="M97" s="82">
        <f t="shared" ref="M97:M209" si="7">K97+L97</f>
        <v>84.7</v>
      </c>
      <c r="N97" s="82"/>
      <c r="O97" s="82">
        <f t="shared" si="5"/>
        <v>84.7</v>
      </c>
      <c r="P97" s="145"/>
      <c r="Q97" s="125">
        <f t="shared" si="6"/>
        <v>84.7</v>
      </c>
    </row>
    <row r="98" spans="1:17" ht="12.75" customHeight="1" x14ac:dyDescent="0.2">
      <c r="A98" s="7" t="s">
        <v>268</v>
      </c>
      <c r="B98" s="61">
        <v>24</v>
      </c>
      <c r="C98" s="62">
        <v>500</v>
      </c>
      <c r="D98" s="37" t="s">
        <v>7</v>
      </c>
      <c r="E98" s="38" t="s">
        <v>7</v>
      </c>
      <c r="F98" s="37" t="s">
        <v>7</v>
      </c>
      <c r="G98" s="39" t="s">
        <v>7</v>
      </c>
      <c r="H98" s="40" t="s">
        <v>7</v>
      </c>
      <c r="I98" s="43">
        <f>I99+I110+I131</f>
        <v>328368.40000000002</v>
      </c>
      <c r="J98" s="43"/>
      <c r="K98" s="45">
        <f t="shared" si="0"/>
        <v>328368.40000000002</v>
      </c>
      <c r="L98" s="77">
        <f>L121</f>
        <v>6996.4852199999996</v>
      </c>
      <c r="M98" s="82">
        <f t="shared" si="7"/>
        <v>335364.88522</v>
      </c>
      <c r="N98" s="82">
        <f>N99+N110+N121</f>
        <v>-314932.67771999998</v>
      </c>
      <c r="O98" s="82">
        <f t="shared" si="5"/>
        <v>20432.207500000019</v>
      </c>
      <c r="P98" s="82">
        <f>P99+P110+P121+P131</f>
        <v>5143.8800500000007</v>
      </c>
      <c r="Q98" s="223">
        <f t="shared" si="6"/>
        <v>25576.087550000018</v>
      </c>
    </row>
    <row r="99" spans="1:17" ht="12.75" customHeight="1" x14ac:dyDescent="0.2">
      <c r="A99" s="7" t="s">
        <v>267</v>
      </c>
      <c r="B99" s="61">
        <v>24</v>
      </c>
      <c r="C99" s="62">
        <v>501</v>
      </c>
      <c r="D99" s="37" t="s">
        <v>7</v>
      </c>
      <c r="E99" s="38" t="s">
        <v>7</v>
      </c>
      <c r="F99" s="37" t="s">
        <v>7</v>
      </c>
      <c r="G99" s="39" t="s">
        <v>7</v>
      </c>
      <c r="H99" s="40" t="s">
        <v>7</v>
      </c>
      <c r="I99" s="43">
        <f>I100</f>
        <v>1080</v>
      </c>
      <c r="J99" s="43"/>
      <c r="K99" s="45">
        <f t="shared" si="0"/>
        <v>1080</v>
      </c>
      <c r="L99" s="76"/>
      <c r="M99" s="82">
        <f t="shared" si="7"/>
        <v>1080</v>
      </c>
      <c r="N99" s="82"/>
      <c r="O99" s="82">
        <f t="shared" si="5"/>
        <v>1080</v>
      </c>
      <c r="P99" s="219">
        <f>P100</f>
        <v>2830.4534699999999</v>
      </c>
      <c r="Q99" s="223">
        <f t="shared" si="6"/>
        <v>3910.4534699999999</v>
      </c>
    </row>
    <row r="100" spans="1:17" ht="56.25" customHeight="1" x14ac:dyDescent="0.2">
      <c r="A100" s="7" t="s">
        <v>331</v>
      </c>
      <c r="B100" s="61">
        <v>24</v>
      </c>
      <c r="C100" s="62">
        <v>501</v>
      </c>
      <c r="D100" s="37" t="s">
        <v>197</v>
      </c>
      <c r="E100" s="38" t="s">
        <v>3</v>
      </c>
      <c r="F100" s="37" t="s">
        <v>2</v>
      </c>
      <c r="G100" s="39" t="s">
        <v>9</v>
      </c>
      <c r="H100" s="40" t="s">
        <v>7</v>
      </c>
      <c r="I100" s="43">
        <f>I101</f>
        <v>1080</v>
      </c>
      <c r="J100" s="43"/>
      <c r="K100" s="45">
        <f t="shared" si="0"/>
        <v>1080</v>
      </c>
      <c r="L100" s="76"/>
      <c r="M100" s="82">
        <f t="shared" si="7"/>
        <v>1080</v>
      </c>
      <c r="N100" s="82"/>
      <c r="O100" s="82">
        <f t="shared" si="5"/>
        <v>1080</v>
      </c>
      <c r="P100" s="219">
        <f>P104+P107</f>
        <v>2830.4534699999999</v>
      </c>
      <c r="Q100" s="223">
        <f t="shared" si="6"/>
        <v>3910.4534699999999</v>
      </c>
    </row>
    <row r="101" spans="1:17" ht="22.5" customHeight="1" x14ac:dyDescent="0.2">
      <c r="A101" s="7" t="s">
        <v>266</v>
      </c>
      <c r="B101" s="61">
        <v>24</v>
      </c>
      <c r="C101" s="62">
        <v>501</v>
      </c>
      <c r="D101" s="37" t="s">
        <v>197</v>
      </c>
      <c r="E101" s="38" t="s">
        <v>3</v>
      </c>
      <c r="F101" s="37" t="s">
        <v>2</v>
      </c>
      <c r="G101" s="39" t="s">
        <v>265</v>
      </c>
      <c r="H101" s="40" t="s">
        <v>7</v>
      </c>
      <c r="I101" s="43">
        <f>I102</f>
        <v>1080</v>
      </c>
      <c r="J101" s="43"/>
      <c r="K101" s="45">
        <f t="shared" si="0"/>
        <v>1080</v>
      </c>
      <c r="L101" s="76"/>
      <c r="M101" s="82">
        <f t="shared" si="7"/>
        <v>1080</v>
      </c>
      <c r="N101" s="82"/>
      <c r="O101" s="82">
        <f t="shared" si="5"/>
        <v>1080</v>
      </c>
      <c r="P101" s="145"/>
      <c r="Q101" s="125">
        <f t="shared" si="6"/>
        <v>1080</v>
      </c>
    </row>
    <row r="102" spans="1:17" ht="12.75" customHeight="1" x14ac:dyDescent="0.2">
      <c r="A102" s="7" t="s">
        <v>29</v>
      </c>
      <c r="B102" s="61">
        <v>24</v>
      </c>
      <c r="C102" s="62">
        <v>501</v>
      </c>
      <c r="D102" s="37" t="s">
        <v>197</v>
      </c>
      <c r="E102" s="38" t="s">
        <v>3</v>
      </c>
      <c r="F102" s="37" t="s">
        <v>2</v>
      </c>
      <c r="G102" s="39" t="s">
        <v>265</v>
      </c>
      <c r="H102" s="40">
        <v>500</v>
      </c>
      <c r="I102" s="43">
        <f>I103</f>
        <v>1080</v>
      </c>
      <c r="J102" s="43"/>
      <c r="K102" s="45">
        <f t="shared" si="0"/>
        <v>1080</v>
      </c>
      <c r="L102" s="76"/>
      <c r="M102" s="82">
        <f t="shared" si="7"/>
        <v>1080</v>
      </c>
      <c r="N102" s="82"/>
      <c r="O102" s="82">
        <f t="shared" si="5"/>
        <v>1080</v>
      </c>
      <c r="P102" s="145"/>
      <c r="Q102" s="125">
        <f t="shared" si="6"/>
        <v>1080</v>
      </c>
    </row>
    <row r="103" spans="1:17" ht="12.75" customHeight="1" x14ac:dyDescent="0.2">
      <c r="A103" s="7" t="s">
        <v>28</v>
      </c>
      <c r="B103" s="61">
        <v>24</v>
      </c>
      <c r="C103" s="62">
        <v>501</v>
      </c>
      <c r="D103" s="37" t="s">
        <v>197</v>
      </c>
      <c r="E103" s="38" t="s">
        <v>3</v>
      </c>
      <c r="F103" s="37" t="s">
        <v>2</v>
      </c>
      <c r="G103" s="39" t="s">
        <v>265</v>
      </c>
      <c r="H103" s="40">
        <v>540</v>
      </c>
      <c r="I103" s="43">
        <v>1080</v>
      </c>
      <c r="J103" s="43"/>
      <c r="K103" s="45">
        <f t="shared" si="0"/>
        <v>1080</v>
      </c>
      <c r="L103" s="76"/>
      <c r="M103" s="82">
        <f t="shared" si="7"/>
        <v>1080</v>
      </c>
      <c r="N103" s="82"/>
      <c r="O103" s="82">
        <f t="shared" si="5"/>
        <v>1080</v>
      </c>
      <c r="P103" s="145"/>
      <c r="Q103" s="125">
        <f t="shared" si="6"/>
        <v>1080</v>
      </c>
    </row>
    <row r="104" spans="1:17" ht="22.5" customHeight="1" x14ac:dyDescent="0.2">
      <c r="A104" s="7" t="s">
        <v>433</v>
      </c>
      <c r="B104" s="61">
        <v>24</v>
      </c>
      <c r="C104" s="62">
        <v>501</v>
      </c>
      <c r="D104" s="37">
        <v>2</v>
      </c>
      <c r="E104" s="38">
        <v>0</v>
      </c>
      <c r="F104" s="37">
        <v>0</v>
      </c>
      <c r="G104" s="39">
        <v>88350</v>
      </c>
      <c r="H104" s="40"/>
      <c r="I104" s="205"/>
      <c r="J104" s="205"/>
      <c r="K104" s="206"/>
      <c r="L104" s="207"/>
      <c r="M104" s="195"/>
      <c r="N104" s="195"/>
      <c r="O104" s="82"/>
      <c r="P104" s="219">
        <f>P105</f>
        <v>975.18447000000003</v>
      </c>
      <c r="Q104" s="223">
        <f t="shared" ref="Q104:Q109" si="8">P104</f>
        <v>975.18447000000003</v>
      </c>
    </row>
    <row r="105" spans="1:17" ht="12.75" customHeight="1" x14ac:dyDescent="0.2">
      <c r="A105" s="7" t="s">
        <v>29</v>
      </c>
      <c r="B105" s="61">
        <v>24</v>
      </c>
      <c r="C105" s="62">
        <v>501</v>
      </c>
      <c r="D105" s="37">
        <v>2</v>
      </c>
      <c r="E105" s="38">
        <v>0</v>
      </c>
      <c r="F105" s="37">
        <v>0</v>
      </c>
      <c r="G105" s="39">
        <v>88350</v>
      </c>
      <c r="H105" s="40">
        <v>500</v>
      </c>
      <c r="I105" s="205"/>
      <c r="J105" s="205"/>
      <c r="K105" s="206"/>
      <c r="L105" s="207"/>
      <c r="M105" s="195"/>
      <c r="N105" s="195"/>
      <c r="O105" s="82"/>
      <c r="P105" s="219">
        <f>P106</f>
        <v>975.18447000000003</v>
      </c>
      <c r="Q105" s="223">
        <f t="shared" si="8"/>
        <v>975.18447000000003</v>
      </c>
    </row>
    <row r="106" spans="1:17" ht="12.75" customHeight="1" x14ac:dyDescent="0.2">
      <c r="A106" s="7" t="s">
        <v>28</v>
      </c>
      <c r="B106" s="61">
        <v>24</v>
      </c>
      <c r="C106" s="62">
        <v>501</v>
      </c>
      <c r="D106" s="37">
        <v>2</v>
      </c>
      <c r="E106" s="38">
        <v>0</v>
      </c>
      <c r="F106" s="37">
        <v>0</v>
      </c>
      <c r="G106" s="39">
        <v>88350</v>
      </c>
      <c r="H106" s="40">
        <v>540</v>
      </c>
      <c r="I106" s="205"/>
      <c r="J106" s="205"/>
      <c r="K106" s="206"/>
      <c r="L106" s="207"/>
      <c r="M106" s="195"/>
      <c r="N106" s="195"/>
      <c r="O106" s="82"/>
      <c r="P106" s="219">
        <f>404.94965+570.23482</f>
        <v>975.18447000000003</v>
      </c>
      <c r="Q106" s="223">
        <f t="shared" si="8"/>
        <v>975.18447000000003</v>
      </c>
    </row>
    <row r="107" spans="1:17" ht="23.25" customHeight="1" x14ac:dyDescent="0.2">
      <c r="A107" s="7" t="s">
        <v>434</v>
      </c>
      <c r="B107" s="61">
        <v>24</v>
      </c>
      <c r="C107" s="62">
        <v>501</v>
      </c>
      <c r="D107" s="37">
        <v>2</v>
      </c>
      <c r="E107" s="38">
        <v>0</v>
      </c>
      <c r="F107" s="37">
        <v>0</v>
      </c>
      <c r="G107" s="39">
        <v>88360</v>
      </c>
      <c r="H107" s="40"/>
      <c r="I107" s="205"/>
      <c r="J107" s="205"/>
      <c r="K107" s="206"/>
      <c r="L107" s="207"/>
      <c r="M107" s="195"/>
      <c r="N107" s="195"/>
      <c r="O107" s="82"/>
      <c r="P107" s="219">
        <f>P108</f>
        <v>1855.269</v>
      </c>
      <c r="Q107" s="223">
        <f t="shared" si="8"/>
        <v>1855.269</v>
      </c>
    </row>
    <row r="108" spans="1:17" ht="12.75" customHeight="1" x14ac:dyDescent="0.2">
      <c r="A108" s="7" t="s">
        <v>29</v>
      </c>
      <c r="B108" s="61">
        <v>24</v>
      </c>
      <c r="C108" s="62">
        <v>501</v>
      </c>
      <c r="D108" s="37">
        <v>2</v>
      </c>
      <c r="E108" s="38">
        <v>0</v>
      </c>
      <c r="F108" s="37">
        <v>0</v>
      </c>
      <c r="G108" s="39">
        <v>88360</v>
      </c>
      <c r="H108" s="40">
        <v>500</v>
      </c>
      <c r="I108" s="205"/>
      <c r="J108" s="205"/>
      <c r="K108" s="206"/>
      <c r="L108" s="207"/>
      <c r="M108" s="195"/>
      <c r="N108" s="195"/>
      <c r="O108" s="82"/>
      <c r="P108" s="219">
        <f>P109</f>
        <v>1855.269</v>
      </c>
      <c r="Q108" s="223">
        <f t="shared" si="8"/>
        <v>1855.269</v>
      </c>
    </row>
    <row r="109" spans="1:17" ht="12.75" customHeight="1" x14ac:dyDescent="0.2">
      <c r="A109" s="7" t="s">
        <v>28</v>
      </c>
      <c r="B109" s="61">
        <v>24</v>
      </c>
      <c r="C109" s="62">
        <v>501</v>
      </c>
      <c r="D109" s="37">
        <v>2</v>
      </c>
      <c r="E109" s="38">
        <v>0</v>
      </c>
      <c r="F109" s="37">
        <v>0</v>
      </c>
      <c r="G109" s="39">
        <v>88360</v>
      </c>
      <c r="H109" s="40">
        <v>540</v>
      </c>
      <c r="I109" s="205"/>
      <c r="J109" s="205"/>
      <c r="K109" s="206"/>
      <c r="L109" s="207"/>
      <c r="M109" s="195"/>
      <c r="N109" s="195"/>
      <c r="O109" s="82"/>
      <c r="P109" s="219">
        <v>1855.269</v>
      </c>
      <c r="Q109" s="223">
        <f t="shared" si="8"/>
        <v>1855.269</v>
      </c>
    </row>
    <row r="110" spans="1:17" ht="12.75" customHeight="1" x14ac:dyDescent="0.2">
      <c r="A110" s="7" t="s">
        <v>264</v>
      </c>
      <c r="B110" s="61">
        <v>24</v>
      </c>
      <c r="C110" s="62">
        <v>502</v>
      </c>
      <c r="D110" s="37" t="s">
        <v>7</v>
      </c>
      <c r="E110" s="38" t="s">
        <v>7</v>
      </c>
      <c r="F110" s="37" t="s">
        <v>7</v>
      </c>
      <c r="G110" s="39" t="s">
        <v>7</v>
      </c>
      <c r="H110" s="40" t="s">
        <v>7</v>
      </c>
      <c r="I110" s="43">
        <f>I111+I117</f>
        <v>319981.90000000002</v>
      </c>
      <c r="J110" s="43"/>
      <c r="K110" s="45">
        <f t="shared" ref="K110:K226" si="9">I110+J110</f>
        <v>319981.90000000002</v>
      </c>
      <c r="L110" s="76"/>
      <c r="M110" s="82">
        <f t="shared" si="7"/>
        <v>319981.90000000002</v>
      </c>
      <c r="N110" s="82">
        <f>N111+N117</f>
        <v>-315061.89999999997</v>
      </c>
      <c r="O110" s="82">
        <f t="shared" si="5"/>
        <v>4920.0000000000582</v>
      </c>
      <c r="P110" s="219">
        <f>P111</f>
        <v>2061.2171600000001</v>
      </c>
      <c r="Q110" s="223">
        <f t="shared" si="6"/>
        <v>6981.2171600000584</v>
      </c>
    </row>
    <row r="111" spans="1:17" ht="56.25" customHeight="1" x14ac:dyDescent="0.2">
      <c r="A111" s="7" t="s">
        <v>331</v>
      </c>
      <c r="B111" s="61">
        <v>24</v>
      </c>
      <c r="C111" s="62">
        <v>502</v>
      </c>
      <c r="D111" s="37" t="s">
        <v>197</v>
      </c>
      <c r="E111" s="38" t="s">
        <v>3</v>
      </c>
      <c r="F111" s="37" t="s">
        <v>2</v>
      </c>
      <c r="G111" s="39" t="s">
        <v>9</v>
      </c>
      <c r="H111" s="40" t="s">
        <v>7</v>
      </c>
      <c r="I111" s="43">
        <f>I112</f>
        <v>4920</v>
      </c>
      <c r="J111" s="43"/>
      <c r="K111" s="45">
        <f t="shared" si="9"/>
        <v>4920</v>
      </c>
      <c r="L111" s="76"/>
      <c r="M111" s="82">
        <f t="shared" si="7"/>
        <v>4920</v>
      </c>
      <c r="N111" s="82"/>
      <c r="O111" s="82">
        <f t="shared" si="5"/>
        <v>4920</v>
      </c>
      <c r="P111" s="219">
        <f>P112</f>
        <v>2061.2171600000001</v>
      </c>
      <c r="Q111" s="223">
        <f t="shared" si="6"/>
        <v>6981.2171600000001</v>
      </c>
    </row>
    <row r="112" spans="1:17" ht="12.6" customHeight="1" x14ac:dyDescent="0.2">
      <c r="A112" s="7" t="s">
        <v>315</v>
      </c>
      <c r="B112" s="61">
        <v>24</v>
      </c>
      <c r="C112" s="62">
        <v>502</v>
      </c>
      <c r="D112" s="37" t="s">
        <v>197</v>
      </c>
      <c r="E112" s="38" t="s">
        <v>3</v>
      </c>
      <c r="F112" s="37" t="s">
        <v>2</v>
      </c>
      <c r="G112" s="39" t="s">
        <v>263</v>
      </c>
      <c r="H112" s="40" t="s">
        <v>7</v>
      </c>
      <c r="I112" s="205">
        <f>I115+I113</f>
        <v>4920</v>
      </c>
      <c r="J112" s="205"/>
      <c r="K112" s="206">
        <f t="shared" si="9"/>
        <v>4920</v>
      </c>
      <c r="L112" s="207"/>
      <c r="M112" s="195">
        <f t="shared" si="7"/>
        <v>4920</v>
      </c>
      <c r="N112" s="195"/>
      <c r="O112" s="82">
        <f t="shared" si="5"/>
        <v>4920</v>
      </c>
      <c r="P112" s="219">
        <f>P115</f>
        <v>2061.2171600000001</v>
      </c>
      <c r="Q112" s="223">
        <f t="shared" si="6"/>
        <v>6981.2171600000001</v>
      </c>
    </row>
    <row r="113" spans="1:17" ht="22.5" customHeight="1" x14ac:dyDescent="0.2">
      <c r="A113" s="7" t="s">
        <v>14</v>
      </c>
      <c r="B113" s="61">
        <v>24</v>
      </c>
      <c r="C113" s="62">
        <v>502</v>
      </c>
      <c r="D113" s="37" t="s">
        <v>197</v>
      </c>
      <c r="E113" s="38" t="s">
        <v>3</v>
      </c>
      <c r="F113" s="37" t="s">
        <v>2</v>
      </c>
      <c r="G113" s="39" t="s">
        <v>263</v>
      </c>
      <c r="H113" s="40">
        <v>200</v>
      </c>
      <c r="I113" s="43">
        <f>I114</f>
        <v>1000</v>
      </c>
      <c r="J113" s="43"/>
      <c r="K113" s="45">
        <f t="shared" si="9"/>
        <v>1000</v>
      </c>
      <c r="L113" s="76"/>
      <c r="M113" s="82">
        <f t="shared" si="7"/>
        <v>1000</v>
      </c>
      <c r="N113" s="82"/>
      <c r="O113" s="82">
        <f t="shared" si="5"/>
        <v>1000</v>
      </c>
      <c r="P113" s="145"/>
      <c r="Q113" s="125">
        <f t="shared" si="6"/>
        <v>1000</v>
      </c>
    </row>
    <row r="114" spans="1:17" ht="22.5" customHeight="1" x14ac:dyDescent="0.2">
      <c r="A114" s="7" t="s">
        <v>13</v>
      </c>
      <c r="B114" s="61">
        <v>24</v>
      </c>
      <c r="C114" s="62">
        <v>502</v>
      </c>
      <c r="D114" s="37" t="s">
        <v>197</v>
      </c>
      <c r="E114" s="38" t="s">
        <v>3</v>
      </c>
      <c r="F114" s="37" t="s">
        <v>2</v>
      </c>
      <c r="G114" s="39" t="s">
        <v>263</v>
      </c>
      <c r="H114" s="40">
        <v>240</v>
      </c>
      <c r="I114" s="43">
        <v>1000</v>
      </c>
      <c r="J114" s="43"/>
      <c r="K114" s="45">
        <f t="shared" si="9"/>
        <v>1000</v>
      </c>
      <c r="L114" s="76"/>
      <c r="M114" s="82">
        <f t="shared" si="7"/>
        <v>1000</v>
      </c>
      <c r="N114" s="82"/>
      <c r="O114" s="82">
        <f t="shared" si="5"/>
        <v>1000</v>
      </c>
      <c r="P114" s="145"/>
      <c r="Q114" s="125">
        <f t="shared" si="6"/>
        <v>1000</v>
      </c>
    </row>
    <row r="115" spans="1:17" ht="12.75" customHeight="1" x14ac:dyDescent="0.2">
      <c r="A115" s="7" t="s">
        <v>29</v>
      </c>
      <c r="B115" s="61">
        <v>24</v>
      </c>
      <c r="C115" s="62">
        <v>502</v>
      </c>
      <c r="D115" s="37" t="s">
        <v>197</v>
      </c>
      <c r="E115" s="38" t="s">
        <v>3</v>
      </c>
      <c r="F115" s="37" t="s">
        <v>2</v>
      </c>
      <c r="G115" s="39" t="s">
        <v>263</v>
      </c>
      <c r="H115" s="40">
        <v>500</v>
      </c>
      <c r="I115" s="205">
        <f>I116</f>
        <v>3920</v>
      </c>
      <c r="J115" s="205"/>
      <c r="K115" s="206">
        <f t="shared" si="9"/>
        <v>3920</v>
      </c>
      <c r="L115" s="207"/>
      <c r="M115" s="195">
        <f t="shared" si="7"/>
        <v>3920</v>
      </c>
      <c r="N115" s="195"/>
      <c r="O115" s="82">
        <f t="shared" si="5"/>
        <v>3920</v>
      </c>
      <c r="P115" s="219">
        <f>P116</f>
        <v>2061.2171600000001</v>
      </c>
      <c r="Q115" s="223">
        <f t="shared" si="6"/>
        <v>5981.2171600000001</v>
      </c>
    </row>
    <row r="116" spans="1:17" ht="12.75" customHeight="1" x14ac:dyDescent="0.2">
      <c r="A116" s="7" t="s">
        <v>28</v>
      </c>
      <c r="B116" s="61">
        <v>24</v>
      </c>
      <c r="C116" s="62">
        <v>502</v>
      </c>
      <c r="D116" s="37" t="s">
        <v>197</v>
      </c>
      <c r="E116" s="38" t="s">
        <v>3</v>
      </c>
      <c r="F116" s="37" t="s">
        <v>2</v>
      </c>
      <c r="G116" s="39" t="s">
        <v>263</v>
      </c>
      <c r="H116" s="40">
        <v>540</v>
      </c>
      <c r="I116" s="205">
        <v>3920</v>
      </c>
      <c r="J116" s="205"/>
      <c r="K116" s="206">
        <f t="shared" si="9"/>
        <v>3920</v>
      </c>
      <c r="L116" s="207"/>
      <c r="M116" s="195">
        <f t="shared" si="7"/>
        <v>3920</v>
      </c>
      <c r="N116" s="195"/>
      <c r="O116" s="82">
        <f t="shared" si="5"/>
        <v>3920</v>
      </c>
      <c r="P116" s="219">
        <v>2061.2171600000001</v>
      </c>
      <c r="Q116" s="223">
        <f t="shared" si="6"/>
        <v>5981.2171600000001</v>
      </c>
    </row>
    <row r="117" spans="1:17" ht="33.75" customHeight="1" x14ac:dyDescent="0.2">
      <c r="A117" s="7" t="s">
        <v>320</v>
      </c>
      <c r="B117" s="61">
        <v>24</v>
      </c>
      <c r="C117" s="62">
        <v>502</v>
      </c>
      <c r="D117" s="37" t="s">
        <v>124</v>
      </c>
      <c r="E117" s="38" t="s">
        <v>3</v>
      </c>
      <c r="F117" s="37" t="s">
        <v>2</v>
      </c>
      <c r="G117" s="39" t="s">
        <v>9</v>
      </c>
      <c r="H117" s="40" t="s">
        <v>7</v>
      </c>
      <c r="I117" s="43">
        <f>I118</f>
        <v>315061.90000000002</v>
      </c>
      <c r="J117" s="43"/>
      <c r="K117" s="45">
        <f t="shared" si="9"/>
        <v>315061.90000000002</v>
      </c>
      <c r="L117" s="76"/>
      <c r="M117" s="82">
        <f t="shared" si="7"/>
        <v>315061.90000000002</v>
      </c>
      <c r="N117" s="82">
        <f>N118</f>
        <v>-315061.89999999997</v>
      </c>
      <c r="O117" s="82">
        <f t="shared" si="5"/>
        <v>0</v>
      </c>
      <c r="P117" s="145"/>
      <c r="Q117" s="125">
        <f t="shared" si="6"/>
        <v>0</v>
      </c>
    </row>
    <row r="118" spans="1:17" ht="33.75" customHeight="1" x14ac:dyDescent="0.2">
      <c r="A118" s="7" t="s">
        <v>259</v>
      </c>
      <c r="B118" s="61">
        <v>24</v>
      </c>
      <c r="C118" s="62">
        <v>502</v>
      </c>
      <c r="D118" s="37" t="s">
        <v>124</v>
      </c>
      <c r="E118" s="38" t="s">
        <v>3</v>
      </c>
      <c r="F118" s="37" t="s">
        <v>2</v>
      </c>
      <c r="G118" s="39" t="s">
        <v>256</v>
      </c>
      <c r="H118" s="40" t="s">
        <v>7</v>
      </c>
      <c r="I118" s="43">
        <f>I119</f>
        <v>315061.90000000002</v>
      </c>
      <c r="J118" s="43"/>
      <c r="K118" s="45">
        <f t="shared" si="9"/>
        <v>315061.90000000002</v>
      </c>
      <c r="L118" s="76"/>
      <c r="M118" s="82">
        <f t="shared" si="7"/>
        <v>315061.90000000002</v>
      </c>
      <c r="N118" s="82">
        <f>N119</f>
        <v>-315061.89999999997</v>
      </c>
      <c r="O118" s="82">
        <f t="shared" si="5"/>
        <v>0</v>
      </c>
      <c r="P118" s="145"/>
      <c r="Q118" s="125">
        <f t="shared" si="6"/>
        <v>0</v>
      </c>
    </row>
    <row r="119" spans="1:17" ht="22.5" customHeight="1" x14ac:dyDescent="0.2">
      <c r="A119" s="7" t="s">
        <v>114</v>
      </c>
      <c r="B119" s="61">
        <v>24</v>
      </c>
      <c r="C119" s="62">
        <v>502</v>
      </c>
      <c r="D119" s="37" t="s">
        <v>124</v>
      </c>
      <c r="E119" s="38" t="s">
        <v>3</v>
      </c>
      <c r="F119" s="37" t="s">
        <v>2</v>
      </c>
      <c r="G119" s="39" t="s">
        <v>256</v>
      </c>
      <c r="H119" s="40">
        <v>400</v>
      </c>
      <c r="I119" s="43">
        <f>I120</f>
        <v>315061.90000000002</v>
      </c>
      <c r="J119" s="43"/>
      <c r="K119" s="45">
        <f t="shared" si="9"/>
        <v>315061.90000000002</v>
      </c>
      <c r="L119" s="76"/>
      <c r="M119" s="82">
        <f t="shared" si="7"/>
        <v>315061.90000000002</v>
      </c>
      <c r="N119" s="82">
        <f>N120</f>
        <v>-315061.89999999997</v>
      </c>
      <c r="O119" s="82">
        <f t="shared" si="5"/>
        <v>0</v>
      </c>
      <c r="P119" s="145"/>
      <c r="Q119" s="125">
        <f t="shared" si="6"/>
        <v>0</v>
      </c>
    </row>
    <row r="120" spans="1:17" ht="12.75" customHeight="1" x14ac:dyDescent="0.2">
      <c r="A120" s="7" t="s">
        <v>113</v>
      </c>
      <c r="B120" s="61">
        <v>24</v>
      </c>
      <c r="C120" s="62">
        <v>502</v>
      </c>
      <c r="D120" s="37" t="s">
        <v>124</v>
      </c>
      <c r="E120" s="38" t="s">
        <v>3</v>
      </c>
      <c r="F120" s="37" t="s">
        <v>2</v>
      </c>
      <c r="G120" s="39" t="s">
        <v>256</v>
      </c>
      <c r="H120" s="40">
        <v>410</v>
      </c>
      <c r="I120" s="43">
        <v>315061.90000000002</v>
      </c>
      <c r="J120" s="43"/>
      <c r="K120" s="45">
        <f t="shared" si="9"/>
        <v>315061.90000000002</v>
      </c>
      <c r="L120" s="76"/>
      <c r="M120" s="82">
        <f t="shared" si="7"/>
        <v>315061.90000000002</v>
      </c>
      <c r="N120" s="82">
        <f>-205398.1-109349-314.8</f>
        <v>-315061.89999999997</v>
      </c>
      <c r="O120" s="82">
        <f t="shared" si="5"/>
        <v>0</v>
      </c>
      <c r="P120" s="145"/>
      <c r="Q120" s="125">
        <f t="shared" si="6"/>
        <v>0</v>
      </c>
    </row>
    <row r="121" spans="1:17" ht="12.75" customHeight="1" x14ac:dyDescent="0.2">
      <c r="A121" s="7" t="s">
        <v>357</v>
      </c>
      <c r="B121" s="61">
        <v>24</v>
      </c>
      <c r="C121" s="62">
        <v>503</v>
      </c>
      <c r="D121" s="37"/>
      <c r="E121" s="38"/>
      <c r="F121" s="37"/>
      <c r="G121" s="39"/>
      <c r="H121" s="40"/>
      <c r="I121" s="43"/>
      <c r="J121" s="43"/>
      <c r="K121" s="45"/>
      <c r="L121" s="77">
        <f>L126</f>
        <v>6996.4852199999996</v>
      </c>
      <c r="M121" s="84">
        <f>L121</f>
        <v>6996.4852199999996</v>
      </c>
      <c r="N121" s="84">
        <f>N126</f>
        <v>129.22228000000001</v>
      </c>
      <c r="O121" s="82">
        <f t="shared" si="5"/>
        <v>7125.7074999999995</v>
      </c>
      <c r="P121" s="82">
        <f>P126+P122</f>
        <v>252.20942000000002</v>
      </c>
      <c r="Q121" s="223">
        <f t="shared" si="6"/>
        <v>7377.9169199999997</v>
      </c>
    </row>
    <row r="122" spans="1:17" ht="64.5" customHeight="1" x14ac:dyDescent="0.2">
      <c r="A122" s="7" t="s">
        <v>331</v>
      </c>
      <c r="B122" s="61">
        <v>24</v>
      </c>
      <c r="C122" s="62">
        <v>503</v>
      </c>
      <c r="D122" s="37">
        <v>2</v>
      </c>
      <c r="E122" s="38">
        <v>0</v>
      </c>
      <c r="F122" s="37">
        <v>0</v>
      </c>
      <c r="G122" s="39">
        <v>0</v>
      </c>
      <c r="H122" s="40"/>
      <c r="I122" s="205"/>
      <c r="J122" s="205"/>
      <c r="K122" s="206"/>
      <c r="L122" s="212"/>
      <c r="M122" s="213"/>
      <c r="N122" s="213"/>
      <c r="O122" s="82"/>
      <c r="P122" s="82">
        <f>P123</f>
        <v>241.50200000000001</v>
      </c>
      <c r="Q122" s="223">
        <f>P122</f>
        <v>241.50200000000001</v>
      </c>
    </row>
    <row r="123" spans="1:17" ht="15" customHeight="1" x14ac:dyDescent="0.2">
      <c r="A123" s="7" t="s">
        <v>402</v>
      </c>
      <c r="B123" s="61">
        <v>24</v>
      </c>
      <c r="C123" s="62">
        <v>503</v>
      </c>
      <c r="D123" s="37">
        <v>2</v>
      </c>
      <c r="E123" s="38">
        <v>0</v>
      </c>
      <c r="F123" s="37">
        <v>0</v>
      </c>
      <c r="G123" s="39">
        <v>71400</v>
      </c>
      <c r="H123" s="40"/>
      <c r="I123" s="205"/>
      <c r="J123" s="205"/>
      <c r="K123" s="206"/>
      <c r="L123" s="212"/>
      <c r="M123" s="213"/>
      <c r="N123" s="213"/>
      <c r="O123" s="82"/>
      <c r="P123" s="82">
        <f>P124</f>
        <v>241.50200000000001</v>
      </c>
      <c r="Q123" s="223">
        <f>P123</f>
        <v>241.50200000000001</v>
      </c>
    </row>
    <row r="124" spans="1:17" ht="12.75" customHeight="1" x14ac:dyDescent="0.2">
      <c r="A124" s="7" t="s">
        <v>29</v>
      </c>
      <c r="B124" s="61">
        <v>24</v>
      </c>
      <c r="C124" s="62">
        <v>503</v>
      </c>
      <c r="D124" s="37">
        <v>2</v>
      </c>
      <c r="E124" s="38">
        <v>0</v>
      </c>
      <c r="F124" s="37">
        <v>0</v>
      </c>
      <c r="G124" s="39">
        <v>71400</v>
      </c>
      <c r="H124" s="40">
        <v>500</v>
      </c>
      <c r="I124" s="205"/>
      <c r="J124" s="205"/>
      <c r="K124" s="206"/>
      <c r="L124" s="212"/>
      <c r="M124" s="213"/>
      <c r="N124" s="213"/>
      <c r="O124" s="82"/>
      <c r="P124" s="82">
        <f>P125</f>
        <v>241.50200000000001</v>
      </c>
      <c r="Q124" s="223">
        <f>P124</f>
        <v>241.50200000000001</v>
      </c>
    </row>
    <row r="125" spans="1:17" ht="12.75" customHeight="1" x14ac:dyDescent="0.2">
      <c r="A125" s="7" t="s">
        <v>28</v>
      </c>
      <c r="B125" s="61">
        <v>24</v>
      </c>
      <c r="C125" s="62">
        <v>503</v>
      </c>
      <c r="D125" s="37">
        <v>2</v>
      </c>
      <c r="E125" s="38">
        <v>0</v>
      </c>
      <c r="F125" s="37">
        <v>0</v>
      </c>
      <c r="G125" s="39">
        <v>71400</v>
      </c>
      <c r="H125" s="40">
        <v>540</v>
      </c>
      <c r="I125" s="205"/>
      <c r="J125" s="205"/>
      <c r="K125" s="206"/>
      <c r="L125" s="212"/>
      <c r="M125" s="213"/>
      <c r="N125" s="213"/>
      <c r="O125" s="82"/>
      <c r="P125" s="82">
        <v>241.50200000000001</v>
      </c>
      <c r="Q125" s="223">
        <f>P125</f>
        <v>241.50200000000001</v>
      </c>
    </row>
    <row r="126" spans="1:17" ht="46.5" customHeight="1" x14ac:dyDescent="0.2">
      <c r="A126" s="7" t="s">
        <v>391</v>
      </c>
      <c r="B126" s="61">
        <v>24</v>
      </c>
      <c r="C126" s="62">
        <v>503</v>
      </c>
      <c r="D126" s="37">
        <v>14</v>
      </c>
      <c r="E126" s="38">
        <v>0</v>
      </c>
      <c r="F126" s="37">
        <v>0</v>
      </c>
      <c r="G126" s="39">
        <v>0</v>
      </c>
      <c r="H126" s="40"/>
      <c r="I126" s="126"/>
      <c r="J126" s="126"/>
      <c r="K126" s="127"/>
      <c r="L126" s="128">
        <f>L128</f>
        <v>6996.4852199999996</v>
      </c>
      <c r="M126" s="129">
        <f>L126</f>
        <v>6996.4852199999996</v>
      </c>
      <c r="N126" s="129">
        <f>N127</f>
        <v>129.22228000000001</v>
      </c>
      <c r="O126" s="82">
        <f t="shared" si="5"/>
        <v>7125.7074999999995</v>
      </c>
      <c r="P126" s="82">
        <f>P127</f>
        <v>10.707420000000001</v>
      </c>
      <c r="Q126" s="223">
        <f t="shared" si="6"/>
        <v>7136.4149199999993</v>
      </c>
    </row>
    <row r="127" spans="1:17" ht="35.25" customHeight="1" x14ac:dyDescent="0.2">
      <c r="A127" s="7" t="s">
        <v>365</v>
      </c>
      <c r="B127" s="61">
        <v>24</v>
      </c>
      <c r="C127" s="62">
        <v>503</v>
      </c>
      <c r="D127" s="37">
        <v>14</v>
      </c>
      <c r="E127" s="38">
        <v>0</v>
      </c>
      <c r="F127" s="37" t="s">
        <v>366</v>
      </c>
      <c r="G127" s="39">
        <v>0</v>
      </c>
      <c r="H127" s="40"/>
      <c r="I127" s="126"/>
      <c r="J127" s="126"/>
      <c r="K127" s="127"/>
      <c r="L127" s="128">
        <f>L128</f>
        <v>6996.4852199999996</v>
      </c>
      <c r="M127" s="129">
        <f>M128</f>
        <v>6996.4852199999996</v>
      </c>
      <c r="N127" s="129">
        <f>N128</f>
        <v>129.22228000000001</v>
      </c>
      <c r="O127" s="82">
        <f t="shared" si="5"/>
        <v>7125.7074999999995</v>
      </c>
      <c r="P127" s="82">
        <f>P128</f>
        <v>10.707420000000001</v>
      </c>
      <c r="Q127" s="223">
        <f t="shared" si="6"/>
        <v>7136.4149199999993</v>
      </c>
    </row>
    <row r="128" spans="1:17" ht="41.25" customHeight="1" x14ac:dyDescent="0.2">
      <c r="A128" s="48" t="s">
        <v>360</v>
      </c>
      <c r="B128" s="61">
        <v>24</v>
      </c>
      <c r="C128" s="62">
        <v>503</v>
      </c>
      <c r="D128" s="37">
        <v>14</v>
      </c>
      <c r="E128" s="38">
        <v>0</v>
      </c>
      <c r="F128" s="37" t="str">
        <f>F127</f>
        <v>F2</v>
      </c>
      <c r="G128" s="39">
        <v>55550</v>
      </c>
      <c r="H128" s="40"/>
      <c r="I128" s="126"/>
      <c r="J128" s="126"/>
      <c r="K128" s="127"/>
      <c r="L128" s="128">
        <f>L129</f>
        <v>6996.4852199999996</v>
      </c>
      <c r="M128" s="129">
        <f>L128</f>
        <v>6996.4852199999996</v>
      </c>
      <c r="N128" s="129">
        <f>N129</f>
        <v>129.22228000000001</v>
      </c>
      <c r="O128" s="82">
        <f t="shared" si="5"/>
        <v>7125.7074999999995</v>
      </c>
      <c r="P128" s="82">
        <f>P129</f>
        <v>10.707420000000001</v>
      </c>
      <c r="Q128" s="223">
        <f t="shared" si="6"/>
        <v>7136.4149199999993</v>
      </c>
    </row>
    <row r="129" spans="1:17" ht="15.75" customHeight="1" x14ac:dyDescent="0.2">
      <c r="A129" s="7" t="s">
        <v>29</v>
      </c>
      <c r="B129" s="61">
        <v>24</v>
      </c>
      <c r="C129" s="62">
        <v>503</v>
      </c>
      <c r="D129" s="37">
        <v>14</v>
      </c>
      <c r="E129" s="38">
        <v>0</v>
      </c>
      <c r="F129" s="37" t="str">
        <f>F128</f>
        <v>F2</v>
      </c>
      <c r="G129" s="39">
        <v>55550</v>
      </c>
      <c r="H129" s="40">
        <v>500</v>
      </c>
      <c r="I129" s="126"/>
      <c r="J129" s="126"/>
      <c r="K129" s="127"/>
      <c r="L129" s="128">
        <f>L130</f>
        <v>6996.4852199999996</v>
      </c>
      <c r="M129" s="129">
        <f>L129</f>
        <v>6996.4852199999996</v>
      </c>
      <c r="N129" s="129">
        <f>N130</f>
        <v>129.22228000000001</v>
      </c>
      <c r="O129" s="82">
        <f t="shared" si="5"/>
        <v>7125.7074999999995</v>
      </c>
      <c r="P129" s="82">
        <f>P130</f>
        <v>10.707420000000001</v>
      </c>
      <c r="Q129" s="223">
        <f t="shared" si="6"/>
        <v>7136.4149199999993</v>
      </c>
    </row>
    <row r="130" spans="1:17" ht="12.75" customHeight="1" x14ac:dyDescent="0.2">
      <c r="A130" s="7" t="s">
        <v>28</v>
      </c>
      <c r="B130" s="61">
        <v>24</v>
      </c>
      <c r="C130" s="62">
        <v>503</v>
      </c>
      <c r="D130" s="37">
        <v>14</v>
      </c>
      <c r="E130" s="38">
        <v>0</v>
      </c>
      <c r="F130" s="37" t="str">
        <f>F129</f>
        <v>F2</v>
      </c>
      <c r="G130" s="39">
        <v>55550</v>
      </c>
      <c r="H130" s="40">
        <v>540</v>
      </c>
      <c r="I130" s="126"/>
      <c r="J130" s="126"/>
      <c r="K130" s="127"/>
      <c r="L130" s="128">
        <v>6996.4852199999996</v>
      </c>
      <c r="M130" s="129">
        <f>L130</f>
        <v>6996.4852199999996</v>
      </c>
      <c r="N130" s="129">
        <v>129.22228000000001</v>
      </c>
      <c r="O130" s="82">
        <f t="shared" si="5"/>
        <v>7125.7074999999995</v>
      </c>
      <c r="P130" s="82">
        <v>10.707420000000001</v>
      </c>
      <c r="Q130" s="223">
        <f t="shared" si="6"/>
        <v>7136.4149199999993</v>
      </c>
    </row>
    <row r="131" spans="1:17" ht="12.75" customHeight="1" x14ac:dyDescent="0.2">
      <c r="A131" s="7" t="s">
        <v>262</v>
      </c>
      <c r="B131" s="61">
        <v>24</v>
      </c>
      <c r="C131" s="62">
        <v>505</v>
      </c>
      <c r="D131" s="37" t="s">
        <v>7</v>
      </c>
      <c r="E131" s="38" t="s">
        <v>7</v>
      </c>
      <c r="F131" s="37" t="s">
        <v>7</v>
      </c>
      <c r="G131" s="39" t="s">
        <v>7</v>
      </c>
      <c r="H131" s="40" t="s">
        <v>7</v>
      </c>
      <c r="I131" s="43">
        <f>I132</f>
        <v>7306.5</v>
      </c>
      <c r="J131" s="43"/>
      <c r="K131" s="45">
        <f t="shared" si="9"/>
        <v>7306.5</v>
      </c>
      <c r="L131" s="76"/>
      <c r="M131" s="82">
        <f t="shared" si="7"/>
        <v>7306.5</v>
      </c>
      <c r="N131" s="82"/>
      <c r="O131" s="82">
        <f t="shared" si="5"/>
        <v>7306.5</v>
      </c>
      <c r="P131" s="145"/>
      <c r="Q131" s="125">
        <f t="shared" si="6"/>
        <v>7306.5</v>
      </c>
    </row>
    <row r="132" spans="1:17" ht="56.25" customHeight="1" x14ac:dyDescent="0.2">
      <c r="A132" s="7" t="s">
        <v>199</v>
      </c>
      <c r="B132" s="61">
        <v>24</v>
      </c>
      <c r="C132" s="62">
        <v>505</v>
      </c>
      <c r="D132" s="37" t="s">
        <v>197</v>
      </c>
      <c r="E132" s="38" t="s">
        <v>3</v>
      </c>
      <c r="F132" s="37" t="s">
        <v>2</v>
      </c>
      <c r="G132" s="39" t="s">
        <v>9</v>
      </c>
      <c r="H132" s="40" t="s">
        <v>7</v>
      </c>
      <c r="I132" s="43">
        <f>I133+I140+I143</f>
        <v>7306.5</v>
      </c>
      <c r="J132" s="43"/>
      <c r="K132" s="45">
        <f t="shared" si="9"/>
        <v>7306.5</v>
      </c>
      <c r="L132" s="76"/>
      <c r="M132" s="82">
        <f t="shared" si="7"/>
        <v>7306.5</v>
      </c>
      <c r="N132" s="82"/>
      <c r="O132" s="82">
        <f t="shared" si="5"/>
        <v>7306.5</v>
      </c>
      <c r="P132" s="217"/>
      <c r="Q132" s="125">
        <f t="shared" si="6"/>
        <v>7306.5</v>
      </c>
    </row>
    <row r="133" spans="1:17" ht="22.5" customHeight="1" x14ac:dyDescent="0.2">
      <c r="A133" s="7" t="s">
        <v>15</v>
      </c>
      <c r="B133" s="61">
        <v>24</v>
      </c>
      <c r="C133" s="62">
        <v>505</v>
      </c>
      <c r="D133" s="37" t="s">
        <v>197</v>
      </c>
      <c r="E133" s="38" t="s">
        <v>3</v>
      </c>
      <c r="F133" s="37" t="s">
        <v>2</v>
      </c>
      <c r="G133" s="39" t="s">
        <v>11</v>
      </c>
      <c r="H133" s="40" t="s">
        <v>7</v>
      </c>
      <c r="I133" s="43">
        <f>I134+I136+I138</f>
        <v>6456.5</v>
      </c>
      <c r="J133" s="43"/>
      <c r="K133" s="45">
        <f t="shared" si="9"/>
        <v>6456.5</v>
      </c>
      <c r="L133" s="76"/>
      <c r="M133" s="82">
        <f t="shared" si="7"/>
        <v>6456.5</v>
      </c>
      <c r="N133" s="82"/>
      <c r="O133" s="82">
        <f t="shared" si="5"/>
        <v>6456.5</v>
      </c>
      <c r="P133" s="145"/>
      <c r="Q133" s="125">
        <f t="shared" si="6"/>
        <v>6456.5</v>
      </c>
    </row>
    <row r="134" spans="1:17" ht="45" customHeight="1" x14ac:dyDescent="0.2">
      <c r="A134" s="7" t="s">
        <v>6</v>
      </c>
      <c r="B134" s="61">
        <v>24</v>
      </c>
      <c r="C134" s="62">
        <v>505</v>
      </c>
      <c r="D134" s="37" t="s">
        <v>197</v>
      </c>
      <c r="E134" s="38" t="s">
        <v>3</v>
      </c>
      <c r="F134" s="37" t="s">
        <v>2</v>
      </c>
      <c r="G134" s="39" t="s">
        <v>11</v>
      </c>
      <c r="H134" s="40">
        <v>100</v>
      </c>
      <c r="I134" s="43">
        <f>I135</f>
        <v>6236.3</v>
      </c>
      <c r="J134" s="43"/>
      <c r="K134" s="45">
        <f t="shared" si="9"/>
        <v>6236.3</v>
      </c>
      <c r="L134" s="76"/>
      <c r="M134" s="82">
        <f t="shared" si="7"/>
        <v>6236.3</v>
      </c>
      <c r="N134" s="82"/>
      <c r="O134" s="82">
        <f t="shared" si="5"/>
        <v>6236.3</v>
      </c>
      <c r="P134" s="145"/>
      <c r="Q134" s="125">
        <f t="shared" si="6"/>
        <v>6236.3</v>
      </c>
    </row>
    <row r="135" spans="1:17" ht="22.5" customHeight="1" x14ac:dyDescent="0.2">
      <c r="A135" s="7" t="s">
        <v>5</v>
      </c>
      <c r="B135" s="61">
        <v>24</v>
      </c>
      <c r="C135" s="62">
        <v>505</v>
      </c>
      <c r="D135" s="37" t="s">
        <v>197</v>
      </c>
      <c r="E135" s="38" t="s">
        <v>3</v>
      </c>
      <c r="F135" s="37" t="s">
        <v>2</v>
      </c>
      <c r="G135" s="39" t="s">
        <v>11</v>
      </c>
      <c r="H135" s="40">
        <v>120</v>
      </c>
      <c r="I135" s="43">
        <v>6236.3</v>
      </c>
      <c r="J135" s="43"/>
      <c r="K135" s="45">
        <f t="shared" si="9"/>
        <v>6236.3</v>
      </c>
      <c r="L135" s="76"/>
      <c r="M135" s="82">
        <f t="shared" si="7"/>
        <v>6236.3</v>
      </c>
      <c r="N135" s="82"/>
      <c r="O135" s="82">
        <f t="shared" si="5"/>
        <v>6236.3</v>
      </c>
      <c r="P135" s="145"/>
      <c r="Q135" s="125">
        <f t="shared" si="6"/>
        <v>6236.3</v>
      </c>
    </row>
    <row r="136" spans="1:17" ht="22.5" customHeight="1" x14ac:dyDescent="0.2">
      <c r="A136" s="7" t="s">
        <v>14</v>
      </c>
      <c r="B136" s="61">
        <v>24</v>
      </c>
      <c r="C136" s="62">
        <v>505</v>
      </c>
      <c r="D136" s="37" t="s">
        <v>197</v>
      </c>
      <c r="E136" s="38" t="s">
        <v>3</v>
      </c>
      <c r="F136" s="37" t="s">
        <v>2</v>
      </c>
      <c r="G136" s="39" t="s">
        <v>11</v>
      </c>
      <c r="H136" s="40">
        <v>200</v>
      </c>
      <c r="I136" s="43">
        <f>I137</f>
        <v>201.2</v>
      </c>
      <c r="J136" s="43"/>
      <c r="K136" s="45">
        <f t="shared" si="9"/>
        <v>201.2</v>
      </c>
      <c r="L136" s="76"/>
      <c r="M136" s="82">
        <f t="shared" si="7"/>
        <v>201.2</v>
      </c>
      <c r="N136" s="82"/>
      <c r="O136" s="82">
        <f t="shared" si="5"/>
        <v>201.2</v>
      </c>
      <c r="P136" s="145"/>
      <c r="Q136" s="125">
        <f t="shared" si="6"/>
        <v>201.2</v>
      </c>
    </row>
    <row r="137" spans="1:17" ht="22.5" customHeight="1" x14ac:dyDescent="0.2">
      <c r="A137" s="7" t="s">
        <v>13</v>
      </c>
      <c r="B137" s="61">
        <v>24</v>
      </c>
      <c r="C137" s="62">
        <v>505</v>
      </c>
      <c r="D137" s="37" t="s">
        <v>197</v>
      </c>
      <c r="E137" s="38" t="s">
        <v>3</v>
      </c>
      <c r="F137" s="37" t="s">
        <v>2</v>
      </c>
      <c r="G137" s="39" t="s">
        <v>11</v>
      </c>
      <c r="H137" s="40">
        <v>240</v>
      </c>
      <c r="I137" s="43">
        <v>201.2</v>
      </c>
      <c r="J137" s="43"/>
      <c r="K137" s="45">
        <f t="shared" si="9"/>
        <v>201.2</v>
      </c>
      <c r="L137" s="76"/>
      <c r="M137" s="82">
        <f t="shared" si="7"/>
        <v>201.2</v>
      </c>
      <c r="N137" s="82"/>
      <c r="O137" s="82">
        <f t="shared" si="5"/>
        <v>201.2</v>
      </c>
      <c r="P137" s="145"/>
      <c r="Q137" s="125">
        <f t="shared" si="6"/>
        <v>201.2</v>
      </c>
    </row>
    <row r="138" spans="1:17" ht="12.75" customHeight="1" x14ac:dyDescent="0.2">
      <c r="A138" s="7" t="s">
        <v>76</v>
      </c>
      <c r="B138" s="61">
        <v>24</v>
      </c>
      <c r="C138" s="62">
        <v>505</v>
      </c>
      <c r="D138" s="37" t="s">
        <v>197</v>
      </c>
      <c r="E138" s="38" t="s">
        <v>3</v>
      </c>
      <c r="F138" s="37" t="s">
        <v>2</v>
      </c>
      <c r="G138" s="39" t="s">
        <v>11</v>
      </c>
      <c r="H138" s="40">
        <v>800</v>
      </c>
      <c r="I138" s="43">
        <f>I139</f>
        <v>19</v>
      </c>
      <c r="J138" s="43"/>
      <c r="K138" s="45">
        <f t="shared" si="9"/>
        <v>19</v>
      </c>
      <c r="L138" s="76"/>
      <c r="M138" s="82">
        <f t="shared" si="7"/>
        <v>19</v>
      </c>
      <c r="N138" s="82"/>
      <c r="O138" s="82">
        <f t="shared" si="5"/>
        <v>19</v>
      </c>
      <c r="P138" s="145"/>
      <c r="Q138" s="125">
        <f t="shared" si="6"/>
        <v>19</v>
      </c>
    </row>
    <row r="139" spans="1:17" ht="12.75" customHeight="1" x14ac:dyDescent="0.2">
      <c r="A139" s="7" t="s">
        <v>75</v>
      </c>
      <c r="B139" s="61">
        <v>24</v>
      </c>
      <c r="C139" s="62">
        <v>505</v>
      </c>
      <c r="D139" s="37" t="s">
        <v>197</v>
      </c>
      <c r="E139" s="38" t="s">
        <v>3</v>
      </c>
      <c r="F139" s="37" t="s">
        <v>2</v>
      </c>
      <c r="G139" s="39" t="s">
        <v>11</v>
      </c>
      <c r="H139" s="40">
        <v>850</v>
      </c>
      <c r="I139" s="43">
        <v>19</v>
      </c>
      <c r="J139" s="43"/>
      <c r="K139" s="45">
        <f t="shared" si="9"/>
        <v>19</v>
      </c>
      <c r="L139" s="76"/>
      <c r="M139" s="82">
        <f t="shared" si="7"/>
        <v>19</v>
      </c>
      <c r="N139" s="82"/>
      <c r="O139" s="82">
        <f t="shared" si="5"/>
        <v>19</v>
      </c>
      <c r="P139" s="145"/>
      <c r="Q139" s="125">
        <f t="shared" si="6"/>
        <v>19</v>
      </c>
    </row>
    <row r="140" spans="1:17" ht="22.5" customHeight="1" x14ac:dyDescent="0.2">
      <c r="A140" s="7" t="s">
        <v>261</v>
      </c>
      <c r="B140" s="61">
        <v>24</v>
      </c>
      <c r="C140" s="62">
        <v>505</v>
      </c>
      <c r="D140" s="37" t="s">
        <v>197</v>
      </c>
      <c r="E140" s="38" t="s">
        <v>3</v>
      </c>
      <c r="F140" s="37" t="s">
        <v>2</v>
      </c>
      <c r="G140" s="39" t="s">
        <v>260</v>
      </c>
      <c r="H140" s="40" t="s">
        <v>7</v>
      </c>
      <c r="I140" s="43">
        <f>I141</f>
        <v>80</v>
      </c>
      <c r="J140" s="43"/>
      <c r="K140" s="45">
        <f t="shared" si="9"/>
        <v>80</v>
      </c>
      <c r="L140" s="76"/>
      <c r="M140" s="82">
        <f t="shared" si="7"/>
        <v>80</v>
      </c>
      <c r="N140" s="82"/>
      <c r="O140" s="82">
        <f t="shared" si="5"/>
        <v>80</v>
      </c>
      <c r="P140" s="145"/>
      <c r="Q140" s="125">
        <f t="shared" si="6"/>
        <v>80</v>
      </c>
    </row>
    <row r="141" spans="1:17" ht="22.5" customHeight="1" x14ac:dyDescent="0.2">
      <c r="A141" s="7" t="s">
        <v>14</v>
      </c>
      <c r="B141" s="61">
        <v>24</v>
      </c>
      <c r="C141" s="62">
        <v>505</v>
      </c>
      <c r="D141" s="37" t="s">
        <v>197</v>
      </c>
      <c r="E141" s="38" t="s">
        <v>3</v>
      </c>
      <c r="F141" s="37" t="s">
        <v>2</v>
      </c>
      <c r="G141" s="39" t="s">
        <v>260</v>
      </c>
      <c r="H141" s="40">
        <v>200</v>
      </c>
      <c r="I141" s="43">
        <f>I142</f>
        <v>80</v>
      </c>
      <c r="J141" s="43"/>
      <c r="K141" s="45">
        <f t="shared" si="9"/>
        <v>80</v>
      </c>
      <c r="L141" s="76"/>
      <c r="M141" s="82">
        <f t="shared" si="7"/>
        <v>80</v>
      </c>
      <c r="N141" s="82"/>
      <c r="O141" s="82">
        <f t="shared" si="5"/>
        <v>80</v>
      </c>
      <c r="P141" s="145"/>
      <c r="Q141" s="125">
        <f t="shared" si="6"/>
        <v>80</v>
      </c>
    </row>
    <row r="142" spans="1:17" ht="22.5" customHeight="1" x14ac:dyDescent="0.2">
      <c r="A142" s="7" t="s">
        <v>13</v>
      </c>
      <c r="B142" s="61">
        <v>24</v>
      </c>
      <c r="C142" s="62">
        <v>505</v>
      </c>
      <c r="D142" s="37" t="s">
        <v>197</v>
      </c>
      <c r="E142" s="38" t="s">
        <v>3</v>
      </c>
      <c r="F142" s="37" t="s">
        <v>2</v>
      </c>
      <c r="G142" s="39" t="s">
        <v>260</v>
      </c>
      <c r="H142" s="40">
        <v>240</v>
      </c>
      <c r="I142" s="43">
        <v>80</v>
      </c>
      <c r="J142" s="43"/>
      <c r="K142" s="45">
        <f t="shared" si="9"/>
        <v>80</v>
      </c>
      <c r="L142" s="76"/>
      <c r="M142" s="82">
        <f t="shared" si="7"/>
        <v>80</v>
      </c>
      <c r="N142" s="82"/>
      <c r="O142" s="82">
        <f t="shared" si="5"/>
        <v>80</v>
      </c>
      <c r="P142" s="145"/>
      <c r="Q142" s="125">
        <f t="shared" si="6"/>
        <v>80</v>
      </c>
    </row>
    <row r="143" spans="1:17" ht="12.75" customHeight="1" x14ac:dyDescent="0.2">
      <c r="A143" s="7" t="s">
        <v>258</v>
      </c>
      <c r="B143" s="61">
        <v>24</v>
      </c>
      <c r="C143" s="62">
        <v>505</v>
      </c>
      <c r="D143" s="37" t="s">
        <v>197</v>
      </c>
      <c r="E143" s="38" t="s">
        <v>3</v>
      </c>
      <c r="F143" s="37" t="s">
        <v>2</v>
      </c>
      <c r="G143" s="39" t="s">
        <v>257</v>
      </c>
      <c r="H143" s="40" t="s">
        <v>7</v>
      </c>
      <c r="I143" s="43">
        <f>I144</f>
        <v>770</v>
      </c>
      <c r="J143" s="43"/>
      <c r="K143" s="45">
        <f t="shared" si="9"/>
        <v>770</v>
      </c>
      <c r="L143" s="76"/>
      <c r="M143" s="82">
        <f t="shared" si="7"/>
        <v>770</v>
      </c>
      <c r="N143" s="82"/>
      <c r="O143" s="82">
        <f t="shared" si="5"/>
        <v>770</v>
      </c>
      <c r="P143" s="145"/>
      <c r="Q143" s="125">
        <f t="shared" si="6"/>
        <v>770</v>
      </c>
    </row>
    <row r="144" spans="1:17" ht="12.75" customHeight="1" x14ac:dyDescent="0.2">
      <c r="A144" s="7" t="s">
        <v>76</v>
      </c>
      <c r="B144" s="61">
        <v>24</v>
      </c>
      <c r="C144" s="62">
        <v>505</v>
      </c>
      <c r="D144" s="37" t="s">
        <v>197</v>
      </c>
      <c r="E144" s="38" t="s">
        <v>3</v>
      </c>
      <c r="F144" s="37" t="s">
        <v>2</v>
      </c>
      <c r="G144" s="39" t="s">
        <v>257</v>
      </c>
      <c r="H144" s="40">
        <v>800</v>
      </c>
      <c r="I144" s="43">
        <f>I145</f>
        <v>770</v>
      </c>
      <c r="J144" s="43"/>
      <c r="K144" s="45">
        <f t="shared" si="9"/>
        <v>770</v>
      </c>
      <c r="L144" s="76"/>
      <c r="M144" s="82">
        <f t="shared" si="7"/>
        <v>770</v>
      </c>
      <c r="N144" s="82"/>
      <c r="O144" s="82">
        <f t="shared" si="5"/>
        <v>770</v>
      </c>
      <c r="P144" s="145"/>
      <c r="Q144" s="125">
        <f t="shared" si="6"/>
        <v>770</v>
      </c>
    </row>
    <row r="145" spans="1:17" ht="12.75" customHeight="1" x14ac:dyDescent="0.2">
      <c r="A145" s="7" t="s">
        <v>82</v>
      </c>
      <c r="B145" s="61">
        <v>24</v>
      </c>
      <c r="C145" s="62">
        <v>505</v>
      </c>
      <c r="D145" s="37" t="s">
        <v>197</v>
      </c>
      <c r="E145" s="38" t="s">
        <v>3</v>
      </c>
      <c r="F145" s="37" t="s">
        <v>2</v>
      </c>
      <c r="G145" s="39" t="s">
        <v>257</v>
      </c>
      <c r="H145" s="40">
        <v>830</v>
      </c>
      <c r="I145" s="43">
        <v>770</v>
      </c>
      <c r="J145" s="43"/>
      <c r="K145" s="45">
        <f t="shared" si="9"/>
        <v>770</v>
      </c>
      <c r="L145" s="76"/>
      <c r="M145" s="82">
        <f t="shared" si="7"/>
        <v>770</v>
      </c>
      <c r="N145" s="82"/>
      <c r="O145" s="82">
        <f t="shared" si="5"/>
        <v>770</v>
      </c>
      <c r="P145" s="145"/>
      <c r="Q145" s="125">
        <f t="shared" si="6"/>
        <v>770</v>
      </c>
    </row>
    <row r="146" spans="1:17" ht="12.75" customHeight="1" x14ac:dyDescent="0.2">
      <c r="A146" s="7" t="s">
        <v>388</v>
      </c>
      <c r="B146" s="61">
        <v>24</v>
      </c>
      <c r="C146" s="62">
        <v>600</v>
      </c>
      <c r="D146" s="37"/>
      <c r="E146" s="38"/>
      <c r="F146" s="37"/>
      <c r="G146" s="39"/>
      <c r="H146" s="40"/>
      <c r="I146" s="43"/>
      <c r="J146" s="43"/>
      <c r="K146" s="45"/>
      <c r="L146" s="76"/>
      <c r="M146" s="82"/>
      <c r="N146" s="82">
        <f>N147</f>
        <v>285</v>
      </c>
      <c r="O146" s="82">
        <f t="shared" ref="O146:O155" si="10">N146</f>
        <v>285</v>
      </c>
      <c r="P146" s="82">
        <f>P147</f>
        <v>5973.7777000000006</v>
      </c>
      <c r="Q146" s="223">
        <f t="shared" si="6"/>
        <v>6258.7777000000006</v>
      </c>
    </row>
    <row r="147" spans="1:17" ht="14.65" customHeight="1" x14ac:dyDescent="0.2">
      <c r="A147" s="7" t="s">
        <v>389</v>
      </c>
      <c r="B147" s="61">
        <v>24</v>
      </c>
      <c r="C147" s="62">
        <v>602</v>
      </c>
      <c r="D147" s="37"/>
      <c r="E147" s="38"/>
      <c r="F147" s="37"/>
      <c r="G147" s="39"/>
      <c r="H147" s="40"/>
      <c r="I147" s="43"/>
      <c r="J147" s="43"/>
      <c r="K147" s="45"/>
      <c r="L147" s="76"/>
      <c r="M147" s="82"/>
      <c r="N147" s="82">
        <f>N152</f>
        <v>285</v>
      </c>
      <c r="O147" s="82">
        <f>N147</f>
        <v>285</v>
      </c>
      <c r="P147" s="82">
        <f>P152+P148+P156</f>
        <v>5973.7777000000006</v>
      </c>
      <c r="Q147" s="223">
        <f>O147+P147</f>
        <v>6258.7777000000006</v>
      </c>
    </row>
    <row r="148" spans="1:17" ht="54.6" customHeight="1" x14ac:dyDescent="0.2">
      <c r="A148" s="7" t="s">
        <v>331</v>
      </c>
      <c r="B148" s="61">
        <v>24</v>
      </c>
      <c r="C148" s="62">
        <v>602</v>
      </c>
      <c r="D148" s="37">
        <v>2</v>
      </c>
      <c r="E148" s="38">
        <v>0</v>
      </c>
      <c r="F148" s="37">
        <v>0</v>
      </c>
      <c r="G148" s="39">
        <v>0</v>
      </c>
      <c r="H148" s="40"/>
      <c r="I148" s="126"/>
      <c r="J148" s="126"/>
      <c r="K148" s="127"/>
      <c r="L148" s="137"/>
      <c r="M148" s="130"/>
      <c r="N148" s="130"/>
      <c r="O148" s="82">
        <v>0</v>
      </c>
      <c r="P148" s="82">
        <f>P149</f>
        <v>2500</v>
      </c>
      <c r="Q148" s="223">
        <f t="shared" si="6"/>
        <v>2500</v>
      </c>
    </row>
    <row r="149" spans="1:17" ht="14.1" customHeight="1" x14ac:dyDescent="0.2">
      <c r="A149" s="7" t="s">
        <v>402</v>
      </c>
      <c r="B149" s="61">
        <v>24</v>
      </c>
      <c r="C149" s="62">
        <v>602</v>
      </c>
      <c r="D149" s="37">
        <v>2</v>
      </c>
      <c r="E149" s="38">
        <v>0</v>
      </c>
      <c r="F149" s="37">
        <v>0</v>
      </c>
      <c r="G149" s="39">
        <v>71400</v>
      </c>
      <c r="H149" s="40"/>
      <c r="I149" s="126"/>
      <c r="J149" s="126"/>
      <c r="K149" s="127"/>
      <c r="L149" s="137"/>
      <c r="M149" s="130"/>
      <c r="N149" s="130"/>
      <c r="O149" s="82">
        <v>0</v>
      </c>
      <c r="P149" s="82">
        <f>P150</f>
        <v>2500</v>
      </c>
      <c r="Q149" s="223">
        <f t="shared" si="6"/>
        <v>2500</v>
      </c>
    </row>
    <row r="150" spans="1:17" ht="16.5" customHeight="1" x14ac:dyDescent="0.2">
      <c r="A150" s="7" t="s">
        <v>29</v>
      </c>
      <c r="B150" s="61">
        <v>24</v>
      </c>
      <c r="C150" s="62">
        <v>602</v>
      </c>
      <c r="D150" s="37">
        <v>2</v>
      </c>
      <c r="E150" s="38">
        <v>0</v>
      </c>
      <c r="F150" s="37">
        <v>0</v>
      </c>
      <c r="G150" s="39">
        <v>71400</v>
      </c>
      <c r="H150" s="40">
        <v>500</v>
      </c>
      <c r="I150" s="126"/>
      <c r="J150" s="126"/>
      <c r="K150" s="127"/>
      <c r="L150" s="137"/>
      <c r="M150" s="130"/>
      <c r="N150" s="130"/>
      <c r="O150" s="82">
        <v>0</v>
      </c>
      <c r="P150" s="82">
        <f>P151</f>
        <v>2500</v>
      </c>
      <c r="Q150" s="223">
        <f t="shared" si="6"/>
        <v>2500</v>
      </c>
    </row>
    <row r="151" spans="1:17" ht="17.649999999999999" customHeight="1" x14ac:dyDescent="0.2">
      <c r="A151" s="7" t="s">
        <v>28</v>
      </c>
      <c r="B151" s="61">
        <v>24</v>
      </c>
      <c r="C151" s="62">
        <v>602</v>
      </c>
      <c r="D151" s="37">
        <v>2</v>
      </c>
      <c r="E151" s="38">
        <v>0</v>
      </c>
      <c r="F151" s="37">
        <v>0</v>
      </c>
      <c r="G151" s="39">
        <v>71400</v>
      </c>
      <c r="H151" s="40">
        <v>540</v>
      </c>
      <c r="I151" s="126"/>
      <c r="J151" s="126"/>
      <c r="K151" s="127"/>
      <c r="L151" s="137"/>
      <c r="M151" s="130"/>
      <c r="N151" s="130"/>
      <c r="O151" s="82">
        <v>0</v>
      </c>
      <c r="P151" s="82">
        <v>2500</v>
      </c>
      <c r="Q151" s="223">
        <f>O151+P151</f>
        <v>2500</v>
      </c>
    </row>
    <row r="152" spans="1:17" ht="35.1" customHeight="1" x14ac:dyDescent="0.2">
      <c r="A152" s="7" t="s">
        <v>320</v>
      </c>
      <c r="B152" s="61">
        <v>24</v>
      </c>
      <c r="C152" s="62">
        <v>602</v>
      </c>
      <c r="D152" s="37">
        <v>3</v>
      </c>
      <c r="E152" s="38">
        <v>0</v>
      </c>
      <c r="F152" s="37">
        <v>0</v>
      </c>
      <c r="G152" s="39">
        <v>0</v>
      </c>
      <c r="H152" s="40"/>
      <c r="I152" s="131"/>
      <c r="J152" s="131"/>
      <c r="K152" s="132"/>
      <c r="L152" s="136"/>
      <c r="M152" s="134"/>
      <c r="N152" s="134">
        <f>N153</f>
        <v>285</v>
      </c>
      <c r="O152" s="82">
        <f>N152</f>
        <v>285</v>
      </c>
      <c r="P152" s="82">
        <f>P153</f>
        <v>3382.7777000000001</v>
      </c>
      <c r="Q152" s="223">
        <f t="shared" si="6"/>
        <v>3667.7777000000001</v>
      </c>
    </row>
    <row r="153" spans="1:17" ht="31.15" customHeight="1" x14ac:dyDescent="0.2">
      <c r="A153" s="7" t="s">
        <v>259</v>
      </c>
      <c r="B153" s="61">
        <v>24</v>
      </c>
      <c r="C153" s="62">
        <v>602</v>
      </c>
      <c r="D153" s="37">
        <v>3</v>
      </c>
      <c r="E153" s="38">
        <v>0</v>
      </c>
      <c r="F153" s="37">
        <v>0</v>
      </c>
      <c r="G153" s="39" t="s">
        <v>256</v>
      </c>
      <c r="H153" s="40"/>
      <c r="I153" s="131"/>
      <c r="J153" s="131"/>
      <c r="K153" s="132"/>
      <c r="L153" s="136"/>
      <c r="M153" s="134"/>
      <c r="N153" s="134">
        <f>N154</f>
        <v>285</v>
      </c>
      <c r="O153" s="82">
        <f t="shared" si="10"/>
        <v>285</v>
      </c>
      <c r="P153" s="82">
        <f>P154</f>
        <v>3382.7777000000001</v>
      </c>
      <c r="Q153" s="223">
        <f t="shared" si="6"/>
        <v>3667.7777000000001</v>
      </c>
    </row>
    <row r="154" spans="1:17" ht="27" customHeight="1" x14ac:dyDescent="0.2">
      <c r="A154" s="7" t="s">
        <v>114</v>
      </c>
      <c r="B154" s="61">
        <v>24</v>
      </c>
      <c r="C154" s="62">
        <v>602</v>
      </c>
      <c r="D154" s="37">
        <v>3</v>
      </c>
      <c r="E154" s="38">
        <v>0</v>
      </c>
      <c r="F154" s="37">
        <v>0</v>
      </c>
      <c r="G154" s="39" t="s">
        <v>256</v>
      </c>
      <c r="H154" s="40">
        <v>400</v>
      </c>
      <c r="I154" s="131"/>
      <c r="J154" s="131"/>
      <c r="K154" s="132"/>
      <c r="L154" s="136"/>
      <c r="M154" s="134"/>
      <c r="N154" s="134">
        <f>N155</f>
        <v>285</v>
      </c>
      <c r="O154" s="82">
        <f t="shared" si="10"/>
        <v>285</v>
      </c>
      <c r="P154" s="82">
        <f>P155</f>
        <v>3382.7777000000001</v>
      </c>
      <c r="Q154" s="223">
        <f t="shared" si="6"/>
        <v>3667.7777000000001</v>
      </c>
    </row>
    <row r="155" spans="1:17" ht="14.65" customHeight="1" x14ac:dyDescent="0.2">
      <c r="A155" s="7" t="s">
        <v>113</v>
      </c>
      <c r="B155" s="61">
        <v>24</v>
      </c>
      <c r="C155" s="62">
        <v>602</v>
      </c>
      <c r="D155" s="37">
        <v>3</v>
      </c>
      <c r="E155" s="38">
        <v>0</v>
      </c>
      <c r="F155" s="37">
        <v>0</v>
      </c>
      <c r="G155" s="39" t="s">
        <v>256</v>
      </c>
      <c r="H155" s="40">
        <v>410</v>
      </c>
      <c r="I155" s="131"/>
      <c r="J155" s="131"/>
      <c r="K155" s="132"/>
      <c r="L155" s="136"/>
      <c r="M155" s="134"/>
      <c r="N155" s="134">
        <v>285</v>
      </c>
      <c r="O155" s="82">
        <f t="shared" si="10"/>
        <v>285</v>
      </c>
      <c r="P155" s="82">
        <v>3382.7777000000001</v>
      </c>
      <c r="Q155" s="223">
        <f t="shared" si="6"/>
        <v>3667.7777000000001</v>
      </c>
    </row>
    <row r="156" spans="1:17" s="18" customFormat="1" ht="24" customHeight="1" x14ac:dyDescent="0.2">
      <c r="A156" s="64" t="s">
        <v>32</v>
      </c>
      <c r="B156" s="61">
        <v>24</v>
      </c>
      <c r="C156" s="62">
        <v>602</v>
      </c>
      <c r="D156" s="37">
        <v>55</v>
      </c>
      <c r="E156" s="38">
        <v>0</v>
      </c>
      <c r="F156" s="37">
        <v>0</v>
      </c>
      <c r="G156" s="39">
        <v>0</v>
      </c>
      <c r="H156" s="40"/>
      <c r="I156" s="43"/>
      <c r="J156" s="43"/>
      <c r="K156" s="45"/>
      <c r="L156" s="76"/>
      <c r="M156" s="82"/>
      <c r="N156" s="82"/>
      <c r="O156" s="82"/>
      <c r="P156" s="82">
        <f>P157</f>
        <v>91</v>
      </c>
      <c r="Q156" s="223">
        <f t="shared" si="6"/>
        <v>91</v>
      </c>
    </row>
    <row r="157" spans="1:17" ht="24" customHeight="1" x14ac:dyDescent="0.2">
      <c r="A157" s="64" t="s">
        <v>32</v>
      </c>
      <c r="B157" s="61">
        <v>24</v>
      </c>
      <c r="C157" s="62">
        <v>602</v>
      </c>
      <c r="D157" s="37">
        <v>55</v>
      </c>
      <c r="E157" s="38">
        <v>0</v>
      </c>
      <c r="F157" s="37">
        <v>0</v>
      </c>
      <c r="G157" s="39">
        <v>81400</v>
      </c>
      <c r="H157" s="40"/>
      <c r="I157" s="43"/>
      <c r="J157" s="43"/>
      <c r="K157" s="45"/>
      <c r="L157" s="76"/>
      <c r="M157" s="82"/>
      <c r="N157" s="82"/>
      <c r="O157" s="82"/>
      <c r="P157" s="82">
        <f>P158</f>
        <v>91</v>
      </c>
      <c r="Q157" s="223">
        <f t="shared" si="6"/>
        <v>91</v>
      </c>
    </row>
    <row r="158" spans="1:17" ht="15" customHeight="1" x14ac:dyDescent="0.2">
      <c r="A158" s="7" t="s">
        <v>29</v>
      </c>
      <c r="B158" s="61">
        <v>24</v>
      </c>
      <c r="C158" s="62">
        <v>602</v>
      </c>
      <c r="D158" s="37">
        <v>55</v>
      </c>
      <c r="E158" s="38">
        <v>0</v>
      </c>
      <c r="F158" s="37">
        <v>0</v>
      </c>
      <c r="G158" s="39">
        <v>81400</v>
      </c>
      <c r="H158" s="40">
        <v>500</v>
      </c>
      <c r="I158" s="43"/>
      <c r="J158" s="43"/>
      <c r="K158" s="45"/>
      <c r="L158" s="76"/>
      <c r="M158" s="82"/>
      <c r="N158" s="82"/>
      <c r="O158" s="82"/>
      <c r="P158" s="82">
        <f>P159</f>
        <v>91</v>
      </c>
      <c r="Q158" s="223">
        <f t="shared" si="6"/>
        <v>91</v>
      </c>
    </row>
    <row r="159" spans="1:17" ht="15" customHeight="1" x14ac:dyDescent="0.2">
      <c r="A159" s="7" t="s">
        <v>28</v>
      </c>
      <c r="B159" s="61">
        <v>24</v>
      </c>
      <c r="C159" s="62">
        <v>602</v>
      </c>
      <c r="D159" s="37">
        <v>55</v>
      </c>
      <c r="E159" s="38">
        <v>0</v>
      </c>
      <c r="F159" s="37">
        <v>0</v>
      </c>
      <c r="G159" s="39">
        <v>81400</v>
      </c>
      <c r="H159" s="40">
        <v>540</v>
      </c>
      <c r="I159" s="43"/>
      <c r="J159" s="43"/>
      <c r="K159" s="45"/>
      <c r="L159" s="76"/>
      <c r="M159" s="82"/>
      <c r="N159" s="82"/>
      <c r="O159" s="82"/>
      <c r="P159" s="82">
        <v>91</v>
      </c>
      <c r="Q159" s="223">
        <f t="shared" si="6"/>
        <v>91</v>
      </c>
    </row>
    <row r="160" spans="1:17" ht="12.75" customHeight="1" x14ac:dyDescent="0.2">
      <c r="A160" s="7" t="s">
        <v>65</v>
      </c>
      <c r="B160" s="61">
        <v>24</v>
      </c>
      <c r="C160" s="62">
        <v>700</v>
      </c>
      <c r="D160" s="37"/>
      <c r="E160" s="38" t="s">
        <v>7</v>
      </c>
      <c r="F160" s="37" t="s">
        <v>7</v>
      </c>
      <c r="G160" s="39" t="s">
        <v>7</v>
      </c>
      <c r="H160" s="40" t="s">
        <v>7</v>
      </c>
      <c r="I160" s="43">
        <f>I161</f>
        <v>1045</v>
      </c>
      <c r="J160" s="43">
        <f>J161</f>
        <v>380.72199999999998</v>
      </c>
      <c r="K160" s="45">
        <f t="shared" si="9"/>
        <v>1425.722</v>
      </c>
      <c r="L160" s="78">
        <f>L161+L186</f>
        <v>4136.45316</v>
      </c>
      <c r="M160" s="82">
        <f t="shared" si="7"/>
        <v>5562.1751599999998</v>
      </c>
      <c r="N160" s="82">
        <f>N161</f>
        <v>126244.53153000001</v>
      </c>
      <c r="O160" s="82">
        <f t="shared" si="5"/>
        <v>131806.70669000002</v>
      </c>
      <c r="P160" s="82">
        <f>P161</f>
        <v>-121.78165000000104</v>
      </c>
      <c r="Q160" s="223">
        <f t="shared" si="6"/>
        <v>131684.92504000003</v>
      </c>
    </row>
    <row r="161" spans="1:19" ht="12.75" customHeight="1" x14ac:dyDescent="0.2">
      <c r="A161" s="7" t="s">
        <v>227</v>
      </c>
      <c r="B161" s="61">
        <v>24</v>
      </c>
      <c r="C161" s="62">
        <v>701</v>
      </c>
      <c r="D161" s="37" t="s">
        <v>7</v>
      </c>
      <c r="E161" s="38" t="s">
        <v>7</v>
      </c>
      <c r="F161" s="37" t="s">
        <v>7</v>
      </c>
      <c r="G161" s="39" t="s">
        <v>7</v>
      </c>
      <c r="H161" s="40" t="s">
        <v>7</v>
      </c>
      <c r="I161" s="43">
        <f>I162</f>
        <v>1045</v>
      </c>
      <c r="J161" s="43">
        <f>J162</f>
        <v>380.72199999999998</v>
      </c>
      <c r="K161" s="45">
        <f t="shared" si="9"/>
        <v>1425.722</v>
      </c>
      <c r="L161" s="78">
        <f>L182+L162</f>
        <v>4119.45316</v>
      </c>
      <c r="M161" s="82">
        <f>K161+L161</f>
        <v>5545.1751599999998</v>
      </c>
      <c r="N161" s="82">
        <f>N162</f>
        <v>126244.53153000001</v>
      </c>
      <c r="O161" s="82">
        <f t="shared" si="5"/>
        <v>131789.70669000002</v>
      </c>
      <c r="P161" s="82">
        <f>P162+P182</f>
        <v>-121.78165000000104</v>
      </c>
      <c r="Q161" s="223">
        <f t="shared" si="6"/>
        <v>131667.92504000003</v>
      </c>
    </row>
    <row r="162" spans="1:19" ht="56.25" customHeight="1" x14ac:dyDescent="0.2">
      <c r="A162" s="7" t="s">
        <v>331</v>
      </c>
      <c r="B162" s="61">
        <v>24</v>
      </c>
      <c r="C162" s="62">
        <v>701</v>
      </c>
      <c r="D162" s="37" t="s">
        <v>197</v>
      </c>
      <c r="E162" s="38" t="s">
        <v>3</v>
      </c>
      <c r="F162" s="37" t="s">
        <v>2</v>
      </c>
      <c r="G162" s="39" t="s">
        <v>9</v>
      </c>
      <c r="H162" s="40" t="s">
        <v>7</v>
      </c>
      <c r="I162" s="43">
        <f>I169</f>
        <v>1045</v>
      </c>
      <c r="J162" s="43">
        <f>J166+J163</f>
        <v>380.72199999999998</v>
      </c>
      <c r="K162" s="45">
        <f t="shared" si="9"/>
        <v>1425.722</v>
      </c>
      <c r="L162" s="79">
        <f>L169+L176</f>
        <v>3629.45316</v>
      </c>
      <c r="M162" s="82">
        <f>K162+L162</f>
        <v>5055.1751599999998</v>
      </c>
      <c r="N162" s="82">
        <f>N175+N172</f>
        <v>126244.53153000001</v>
      </c>
      <c r="O162" s="82">
        <f t="shared" si="5"/>
        <v>131299.70669000002</v>
      </c>
      <c r="P162" s="82">
        <f>P169+P172</f>
        <v>156.94430999999895</v>
      </c>
      <c r="Q162" s="223">
        <f t="shared" si="6"/>
        <v>131456.65100000001</v>
      </c>
    </row>
    <row r="163" spans="1:19" ht="36.75" customHeight="1" x14ac:dyDescent="0.2">
      <c r="A163" s="7" t="s">
        <v>352</v>
      </c>
      <c r="B163" s="61">
        <v>24</v>
      </c>
      <c r="C163" s="62">
        <v>701</v>
      </c>
      <c r="D163" s="37">
        <v>2</v>
      </c>
      <c r="E163" s="38">
        <v>0</v>
      </c>
      <c r="F163" s="37">
        <v>0</v>
      </c>
      <c r="G163" s="39">
        <v>80330</v>
      </c>
      <c r="H163" s="40"/>
      <c r="I163" s="43"/>
      <c r="J163" s="43">
        <f>J164</f>
        <v>280.72300000000001</v>
      </c>
      <c r="K163" s="45">
        <f t="shared" ref="K163:K168" si="11">J163</f>
        <v>280.72300000000001</v>
      </c>
      <c r="L163" s="76"/>
      <c r="M163" s="82">
        <f t="shared" si="7"/>
        <v>280.72300000000001</v>
      </c>
      <c r="N163" s="82"/>
      <c r="O163" s="82">
        <f t="shared" si="5"/>
        <v>280.72300000000001</v>
      </c>
      <c r="P163" s="145"/>
      <c r="Q163" s="125">
        <f t="shared" si="6"/>
        <v>280.72300000000001</v>
      </c>
    </row>
    <row r="164" spans="1:19" ht="25.5" customHeight="1" x14ac:dyDescent="0.2">
      <c r="A164" s="7" t="s">
        <v>114</v>
      </c>
      <c r="B164" s="61">
        <v>24</v>
      </c>
      <c r="C164" s="62">
        <v>701</v>
      </c>
      <c r="D164" s="37">
        <v>2</v>
      </c>
      <c r="E164" s="38">
        <v>0</v>
      </c>
      <c r="F164" s="37">
        <v>0</v>
      </c>
      <c r="G164" s="39">
        <v>80330</v>
      </c>
      <c r="H164" s="40">
        <v>400</v>
      </c>
      <c r="I164" s="43"/>
      <c r="J164" s="43">
        <f>J165</f>
        <v>280.72300000000001</v>
      </c>
      <c r="K164" s="45">
        <f t="shared" si="11"/>
        <v>280.72300000000001</v>
      </c>
      <c r="L164" s="76"/>
      <c r="M164" s="82">
        <f t="shared" si="7"/>
        <v>280.72300000000001</v>
      </c>
      <c r="N164" s="82"/>
      <c r="O164" s="82">
        <f t="shared" si="5"/>
        <v>280.72300000000001</v>
      </c>
      <c r="P164" s="145"/>
      <c r="Q164" s="125">
        <f t="shared" si="6"/>
        <v>280.72300000000001</v>
      </c>
    </row>
    <row r="165" spans="1:19" ht="18" customHeight="1" x14ac:dyDescent="0.2">
      <c r="A165" s="7" t="s">
        <v>113</v>
      </c>
      <c r="B165" s="61">
        <v>24</v>
      </c>
      <c r="C165" s="62">
        <v>701</v>
      </c>
      <c r="D165" s="37">
        <v>2</v>
      </c>
      <c r="E165" s="38">
        <v>0</v>
      </c>
      <c r="F165" s="37">
        <v>0</v>
      </c>
      <c r="G165" s="39">
        <v>80330</v>
      </c>
      <c r="H165" s="40">
        <v>410</v>
      </c>
      <c r="I165" s="43"/>
      <c r="J165" s="43">
        <v>280.72300000000001</v>
      </c>
      <c r="K165" s="45">
        <f t="shared" si="11"/>
        <v>280.72300000000001</v>
      </c>
      <c r="L165" s="76"/>
      <c r="M165" s="82">
        <f t="shared" si="7"/>
        <v>280.72300000000001</v>
      </c>
      <c r="N165" s="82"/>
      <c r="O165" s="82">
        <f t="shared" si="5"/>
        <v>280.72300000000001</v>
      </c>
      <c r="P165" s="145"/>
      <c r="Q165" s="125">
        <f t="shared" si="6"/>
        <v>280.72300000000001</v>
      </c>
    </row>
    <row r="166" spans="1:19" ht="15.75" customHeight="1" x14ac:dyDescent="0.2">
      <c r="A166" s="7" t="s">
        <v>351</v>
      </c>
      <c r="B166" s="61">
        <v>24</v>
      </c>
      <c r="C166" s="62">
        <v>701</v>
      </c>
      <c r="D166" s="37">
        <v>2</v>
      </c>
      <c r="E166" s="38">
        <v>0</v>
      </c>
      <c r="F166" s="37">
        <v>0</v>
      </c>
      <c r="G166" s="39">
        <v>80450</v>
      </c>
      <c r="H166" s="40"/>
      <c r="I166" s="43"/>
      <c r="J166" s="43">
        <f>J167</f>
        <v>99.998999999999995</v>
      </c>
      <c r="K166" s="45">
        <f t="shared" si="11"/>
        <v>99.998999999999995</v>
      </c>
      <c r="L166" s="76"/>
      <c r="M166" s="82">
        <f t="shared" si="7"/>
        <v>99.998999999999995</v>
      </c>
      <c r="N166" s="82"/>
      <c r="O166" s="82">
        <f t="shared" si="5"/>
        <v>99.998999999999995</v>
      </c>
      <c r="P166" s="145"/>
      <c r="Q166" s="125">
        <f t="shared" si="6"/>
        <v>99.998999999999995</v>
      </c>
    </row>
    <row r="167" spans="1:19" ht="27.75" customHeight="1" x14ac:dyDescent="0.2">
      <c r="A167" s="7" t="s">
        <v>14</v>
      </c>
      <c r="B167" s="61">
        <v>24</v>
      </c>
      <c r="C167" s="62">
        <v>701</v>
      </c>
      <c r="D167" s="37">
        <v>2</v>
      </c>
      <c r="E167" s="38">
        <v>0</v>
      </c>
      <c r="F167" s="37">
        <v>0</v>
      </c>
      <c r="G167" s="39">
        <v>80450</v>
      </c>
      <c r="H167" s="40">
        <v>200</v>
      </c>
      <c r="I167" s="43"/>
      <c r="J167" s="43">
        <f>J168</f>
        <v>99.998999999999995</v>
      </c>
      <c r="K167" s="45">
        <f t="shared" si="11"/>
        <v>99.998999999999995</v>
      </c>
      <c r="L167" s="76"/>
      <c r="M167" s="82">
        <f t="shared" si="7"/>
        <v>99.998999999999995</v>
      </c>
      <c r="N167" s="82"/>
      <c r="O167" s="82">
        <f t="shared" si="5"/>
        <v>99.998999999999995</v>
      </c>
      <c r="P167" s="145"/>
      <c r="Q167" s="125">
        <f t="shared" si="6"/>
        <v>99.998999999999995</v>
      </c>
    </row>
    <row r="168" spans="1:19" ht="22.15" customHeight="1" x14ac:dyDescent="0.2">
      <c r="A168" s="7" t="s">
        <v>13</v>
      </c>
      <c r="B168" s="61">
        <v>24</v>
      </c>
      <c r="C168" s="62">
        <v>701</v>
      </c>
      <c r="D168" s="37">
        <v>2</v>
      </c>
      <c r="E168" s="38">
        <v>0</v>
      </c>
      <c r="F168" s="37">
        <v>0</v>
      </c>
      <c r="G168" s="39">
        <v>80450</v>
      </c>
      <c r="H168" s="40">
        <v>240</v>
      </c>
      <c r="I168" s="43"/>
      <c r="J168" s="43">
        <f>99.999</f>
        <v>99.998999999999995</v>
      </c>
      <c r="K168" s="45">
        <f t="shared" si="11"/>
        <v>99.998999999999995</v>
      </c>
      <c r="L168" s="76"/>
      <c r="M168" s="82">
        <f t="shared" si="7"/>
        <v>99.998999999999995</v>
      </c>
      <c r="N168" s="82"/>
      <c r="O168" s="82">
        <f t="shared" si="5"/>
        <v>99.998999999999995</v>
      </c>
      <c r="P168" s="145"/>
      <c r="Q168" s="125">
        <f t="shared" si="6"/>
        <v>99.998999999999995</v>
      </c>
    </row>
    <row r="169" spans="1:19" ht="53.65" customHeight="1" x14ac:dyDescent="0.2">
      <c r="A169" s="48" t="s">
        <v>292</v>
      </c>
      <c r="B169" s="61">
        <v>24</v>
      </c>
      <c r="C169" s="62">
        <v>701</v>
      </c>
      <c r="D169" s="37">
        <v>2</v>
      </c>
      <c r="E169" s="38">
        <v>0</v>
      </c>
      <c r="F169" s="37">
        <v>0</v>
      </c>
      <c r="G169" s="39" t="s">
        <v>291</v>
      </c>
      <c r="H169" s="40"/>
      <c r="I169" s="131">
        <f>I170</f>
        <v>1045</v>
      </c>
      <c r="J169" s="131"/>
      <c r="K169" s="132">
        <f t="shared" si="9"/>
        <v>1045</v>
      </c>
      <c r="L169" s="133">
        <f>L170</f>
        <v>-1045</v>
      </c>
      <c r="M169" s="134">
        <f t="shared" si="7"/>
        <v>0</v>
      </c>
      <c r="N169" s="134"/>
      <c r="O169" s="82">
        <f t="shared" si="5"/>
        <v>0</v>
      </c>
      <c r="P169" s="82">
        <f>P170</f>
        <v>41989.470079999999</v>
      </c>
      <c r="Q169" s="223">
        <f t="shared" si="6"/>
        <v>41989.470079999999</v>
      </c>
    </row>
    <row r="170" spans="1:19" ht="25.5" customHeight="1" x14ac:dyDescent="0.2">
      <c r="A170" s="7" t="s">
        <v>114</v>
      </c>
      <c r="B170" s="61">
        <v>24</v>
      </c>
      <c r="C170" s="62">
        <v>701</v>
      </c>
      <c r="D170" s="37">
        <v>2</v>
      </c>
      <c r="E170" s="38">
        <v>0</v>
      </c>
      <c r="F170" s="37">
        <v>0</v>
      </c>
      <c r="G170" s="39" t="s">
        <v>291</v>
      </c>
      <c r="H170" s="40">
        <v>400</v>
      </c>
      <c r="I170" s="131">
        <f>I171</f>
        <v>1045</v>
      </c>
      <c r="J170" s="131"/>
      <c r="K170" s="132">
        <f t="shared" si="9"/>
        <v>1045</v>
      </c>
      <c r="L170" s="133">
        <f>L171</f>
        <v>-1045</v>
      </c>
      <c r="M170" s="134">
        <f t="shared" si="7"/>
        <v>0</v>
      </c>
      <c r="N170" s="134"/>
      <c r="O170" s="82">
        <f t="shared" si="5"/>
        <v>0</v>
      </c>
      <c r="P170" s="82">
        <f>P171</f>
        <v>41989.470079999999</v>
      </c>
      <c r="Q170" s="223">
        <f t="shared" si="6"/>
        <v>41989.470079999999</v>
      </c>
    </row>
    <row r="171" spans="1:19" ht="15" customHeight="1" x14ac:dyDescent="0.2">
      <c r="A171" s="7" t="s">
        <v>113</v>
      </c>
      <c r="B171" s="61">
        <v>24</v>
      </c>
      <c r="C171" s="62">
        <v>701</v>
      </c>
      <c r="D171" s="37">
        <v>2</v>
      </c>
      <c r="E171" s="38">
        <v>0</v>
      </c>
      <c r="F171" s="37">
        <v>0</v>
      </c>
      <c r="G171" s="39" t="s">
        <v>291</v>
      </c>
      <c r="H171" s="40">
        <v>410</v>
      </c>
      <c r="I171" s="131">
        <v>1045</v>
      </c>
      <c r="J171" s="131"/>
      <c r="K171" s="132">
        <f t="shared" si="9"/>
        <v>1045</v>
      </c>
      <c r="L171" s="133">
        <f>-K171</f>
        <v>-1045</v>
      </c>
      <c r="M171" s="134">
        <f t="shared" si="7"/>
        <v>0</v>
      </c>
      <c r="N171" s="134"/>
      <c r="O171" s="82">
        <f t="shared" si="5"/>
        <v>0</v>
      </c>
      <c r="P171" s="82">
        <f>41832.52577+156.94431</f>
        <v>41989.470079999999</v>
      </c>
      <c r="Q171" s="223">
        <f t="shared" si="6"/>
        <v>41989.470079999999</v>
      </c>
    </row>
    <row r="172" spans="1:19" ht="52.5" customHeight="1" x14ac:dyDescent="0.2">
      <c r="A172" s="48" t="s">
        <v>292</v>
      </c>
      <c r="B172" s="61">
        <v>24</v>
      </c>
      <c r="C172" s="62">
        <v>701</v>
      </c>
      <c r="D172" s="37">
        <v>2</v>
      </c>
      <c r="E172" s="38">
        <v>0</v>
      </c>
      <c r="F172" s="37">
        <v>0</v>
      </c>
      <c r="G172" s="39" t="s">
        <v>381</v>
      </c>
      <c r="H172" s="40"/>
      <c r="I172" s="131"/>
      <c r="J172" s="131"/>
      <c r="K172" s="132"/>
      <c r="L172" s="133"/>
      <c r="M172" s="134"/>
      <c r="N172" s="134">
        <f>N173</f>
        <v>41832.52577</v>
      </c>
      <c r="O172" s="82">
        <f>N172</f>
        <v>41832.52577</v>
      </c>
      <c r="P172" s="82">
        <f>P173</f>
        <v>-41832.52577</v>
      </c>
      <c r="Q172" s="223">
        <f t="shared" si="6"/>
        <v>0</v>
      </c>
    </row>
    <row r="173" spans="1:19" ht="24" customHeight="1" x14ac:dyDescent="0.2">
      <c r="A173" s="7" t="s">
        <v>114</v>
      </c>
      <c r="B173" s="61">
        <v>24</v>
      </c>
      <c r="C173" s="62">
        <v>701</v>
      </c>
      <c r="D173" s="37">
        <v>2</v>
      </c>
      <c r="E173" s="38">
        <v>0</v>
      </c>
      <c r="F173" s="37">
        <v>0</v>
      </c>
      <c r="G173" s="39" t="s">
        <v>381</v>
      </c>
      <c r="H173" s="40">
        <v>400</v>
      </c>
      <c r="I173" s="131"/>
      <c r="J173" s="131"/>
      <c r="K173" s="132"/>
      <c r="L173" s="133"/>
      <c r="M173" s="134"/>
      <c r="N173" s="134">
        <f>N174</f>
        <v>41832.52577</v>
      </c>
      <c r="O173" s="82">
        <f>N173</f>
        <v>41832.52577</v>
      </c>
      <c r="P173" s="82">
        <f>P174</f>
        <v>-41832.52577</v>
      </c>
      <c r="Q173" s="223">
        <f t="shared" si="6"/>
        <v>0</v>
      </c>
    </row>
    <row r="174" spans="1:19" ht="16.149999999999999" customHeight="1" x14ac:dyDescent="0.2">
      <c r="A174" s="7" t="s">
        <v>113</v>
      </c>
      <c r="B174" s="61">
        <v>24</v>
      </c>
      <c r="C174" s="62">
        <v>701</v>
      </c>
      <c r="D174" s="37">
        <v>2</v>
      </c>
      <c r="E174" s="38">
        <v>0</v>
      </c>
      <c r="F174" s="37">
        <v>0</v>
      </c>
      <c r="G174" s="39" t="s">
        <v>381</v>
      </c>
      <c r="H174" s="40">
        <v>410</v>
      </c>
      <c r="I174" s="131"/>
      <c r="J174" s="131"/>
      <c r="K174" s="132"/>
      <c r="L174" s="133"/>
      <c r="M174" s="134"/>
      <c r="N174" s="134">
        <v>41832.52577</v>
      </c>
      <c r="O174" s="82">
        <f>N174</f>
        <v>41832.52577</v>
      </c>
      <c r="P174" s="82">
        <f>-O174</f>
        <v>-41832.52577</v>
      </c>
      <c r="Q174" s="223">
        <f t="shared" si="6"/>
        <v>0</v>
      </c>
      <c r="S174" s="135"/>
    </row>
    <row r="175" spans="1:19" ht="31.15" customHeight="1" x14ac:dyDescent="0.2">
      <c r="A175" s="7" t="s">
        <v>409</v>
      </c>
      <c r="B175" s="61">
        <v>24</v>
      </c>
      <c r="C175" s="62">
        <v>701</v>
      </c>
      <c r="D175" s="37">
        <v>2</v>
      </c>
      <c r="E175" s="38">
        <v>0</v>
      </c>
      <c r="F175" s="37" t="s">
        <v>364</v>
      </c>
      <c r="G175" s="39"/>
      <c r="H175" s="40"/>
      <c r="I175" s="43"/>
      <c r="J175" s="43"/>
      <c r="K175" s="45"/>
      <c r="L175" s="78">
        <f>L176</f>
        <v>4674.45316</v>
      </c>
      <c r="M175" s="82">
        <f>M176</f>
        <v>4674.45316</v>
      </c>
      <c r="N175" s="82">
        <f>N179+N176</f>
        <v>84412.00576</v>
      </c>
      <c r="O175" s="82">
        <f>M175+N175</f>
        <v>89086.458920000005</v>
      </c>
      <c r="P175" s="145"/>
      <c r="Q175" s="125">
        <f t="shared" ref="Q175:Q238" si="12">O175+P175</f>
        <v>89086.458920000005</v>
      </c>
    </row>
    <row r="176" spans="1:19" ht="51" customHeight="1" x14ac:dyDescent="0.2">
      <c r="A176" s="48" t="s">
        <v>292</v>
      </c>
      <c r="B176" s="61">
        <v>24</v>
      </c>
      <c r="C176" s="62">
        <v>701</v>
      </c>
      <c r="D176" s="37">
        <v>2</v>
      </c>
      <c r="E176" s="38">
        <v>0</v>
      </c>
      <c r="F176" s="37" t="str">
        <f>F175</f>
        <v>P2</v>
      </c>
      <c r="G176" s="39">
        <v>51590</v>
      </c>
      <c r="H176" s="40"/>
      <c r="I176" s="43"/>
      <c r="J176" s="43"/>
      <c r="K176" s="45"/>
      <c r="L176" s="77">
        <f>L177</f>
        <v>4674.45316</v>
      </c>
      <c r="M176" s="84">
        <f>L176</f>
        <v>4674.45316</v>
      </c>
      <c r="N176" s="84">
        <f>N177</f>
        <v>4422.00576</v>
      </c>
      <c r="O176" s="82">
        <f>M176+N176</f>
        <v>9096.4589200000009</v>
      </c>
      <c r="P176" s="145"/>
      <c r="Q176" s="125">
        <f t="shared" si="12"/>
        <v>9096.4589200000009</v>
      </c>
    </row>
    <row r="177" spans="1:17" ht="23.25" customHeight="1" x14ac:dyDescent="0.2">
      <c r="A177" s="7" t="s">
        <v>114</v>
      </c>
      <c r="B177" s="61">
        <v>24</v>
      </c>
      <c r="C177" s="62">
        <v>701</v>
      </c>
      <c r="D177" s="37">
        <v>2</v>
      </c>
      <c r="E177" s="38">
        <v>0</v>
      </c>
      <c r="F177" s="37" t="str">
        <f>F176</f>
        <v>P2</v>
      </c>
      <c r="G177" s="39">
        <v>51590</v>
      </c>
      <c r="H177" s="40">
        <v>400</v>
      </c>
      <c r="I177" s="43"/>
      <c r="J177" s="43"/>
      <c r="K177" s="45"/>
      <c r="L177" s="77">
        <f>L178</f>
        <v>4674.45316</v>
      </c>
      <c r="M177" s="84">
        <f>L177</f>
        <v>4674.45316</v>
      </c>
      <c r="N177" s="84">
        <f>N178</f>
        <v>4422.00576</v>
      </c>
      <c r="O177" s="82">
        <f>M177+N177</f>
        <v>9096.4589200000009</v>
      </c>
      <c r="P177" s="145"/>
      <c r="Q177" s="125">
        <f t="shared" si="12"/>
        <v>9096.4589200000009</v>
      </c>
    </row>
    <row r="178" spans="1:17" ht="12.6" customHeight="1" x14ac:dyDescent="0.2">
      <c r="A178" s="7" t="s">
        <v>113</v>
      </c>
      <c r="B178" s="61">
        <v>24</v>
      </c>
      <c r="C178" s="62">
        <v>701</v>
      </c>
      <c r="D178" s="37">
        <v>2</v>
      </c>
      <c r="E178" s="38">
        <v>0</v>
      </c>
      <c r="F178" s="37" t="str">
        <f>F177</f>
        <v>P2</v>
      </c>
      <c r="G178" s="39">
        <v>51590</v>
      </c>
      <c r="H178" s="40">
        <v>410</v>
      </c>
      <c r="I178" s="43"/>
      <c r="J178" s="43"/>
      <c r="K178" s="45"/>
      <c r="L178" s="77">
        <v>4674.45316</v>
      </c>
      <c r="M178" s="84">
        <f>L178</f>
        <v>4674.45316</v>
      </c>
      <c r="N178" s="84">
        <v>4422.00576</v>
      </c>
      <c r="O178" s="82">
        <f>M178+N178</f>
        <v>9096.4589200000009</v>
      </c>
      <c r="P178" s="145"/>
      <c r="Q178" s="125">
        <f t="shared" si="12"/>
        <v>9096.4589200000009</v>
      </c>
    </row>
    <row r="179" spans="1:17" ht="45.6" customHeight="1" x14ac:dyDescent="0.2">
      <c r="A179" s="7" t="s">
        <v>376</v>
      </c>
      <c r="B179" s="61">
        <v>24</v>
      </c>
      <c r="C179" s="62">
        <v>701</v>
      </c>
      <c r="D179" s="37">
        <v>2</v>
      </c>
      <c r="E179" s="38">
        <v>0</v>
      </c>
      <c r="F179" s="37" t="s">
        <v>377</v>
      </c>
      <c r="G179" s="39">
        <v>52320</v>
      </c>
      <c r="H179" s="40"/>
      <c r="I179" s="43"/>
      <c r="J179" s="43"/>
      <c r="K179" s="45"/>
      <c r="L179" s="77"/>
      <c r="M179" s="84"/>
      <c r="N179" s="84">
        <f>N180</f>
        <v>79990</v>
      </c>
      <c r="O179" s="82">
        <f>N179</f>
        <v>79990</v>
      </c>
      <c r="P179" s="145"/>
      <c r="Q179" s="125">
        <f t="shared" si="12"/>
        <v>79990</v>
      </c>
    </row>
    <row r="180" spans="1:17" ht="12.75" customHeight="1" x14ac:dyDescent="0.2">
      <c r="A180" s="7" t="s">
        <v>114</v>
      </c>
      <c r="B180" s="61">
        <v>24</v>
      </c>
      <c r="C180" s="62">
        <v>701</v>
      </c>
      <c r="D180" s="37">
        <v>2</v>
      </c>
      <c r="E180" s="38">
        <v>0</v>
      </c>
      <c r="F180" s="37" t="s">
        <v>377</v>
      </c>
      <c r="G180" s="39">
        <v>52320</v>
      </c>
      <c r="H180" s="40">
        <v>400</v>
      </c>
      <c r="I180" s="43"/>
      <c r="J180" s="43"/>
      <c r="K180" s="45"/>
      <c r="L180" s="77"/>
      <c r="M180" s="84"/>
      <c r="N180" s="84">
        <f>N181</f>
        <v>79990</v>
      </c>
      <c r="O180" s="82">
        <f>N180</f>
        <v>79990</v>
      </c>
      <c r="P180" s="145"/>
      <c r="Q180" s="125">
        <f t="shared" si="12"/>
        <v>79990</v>
      </c>
    </row>
    <row r="181" spans="1:17" ht="12.75" customHeight="1" x14ac:dyDescent="0.2">
      <c r="A181" s="7" t="s">
        <v>113</v>
      </c>
      <c r="B181" s="61">
        <v>24</v>
      </c>
      <c r="C181" s="62">
        <v>701</v>
      </c>
      <c r="D181" s="37">
        <v>2</v>
      </c>
      <c r="E181" s="38">
        <v>0</v>
      </c>
      <c r="F181" s="37" t="s">
        <v>377</v>
      </c>
      <c r="G181" s="39">
        <v>52320</v>
      </c>
      <c r="H181" s="40">
        <v>410</v>
      </c>
      <c r="I181" s="43"/>
      <c r="J181" s="43"/>
      <c r="K181" s="45"/>
      <c r="L181" s="77"/>
      <c r="M181" s="84"/>
      <c r="N181" s="84">
        <f>79910+80</f>
        <v>79990</v>
      </c>
      <c r="O181" s="82">
        <f>N181</f>
        <v>79990</v>
      </c>
      <c r="P181" s="145"/>
      <c r="Q181" s="125">
        <f t="shared" si="12"/>
        <v>79990</v>
      </c>
    </row>
    <row r="182" spans="1:17" ht="26.1" customHeight="1" x14ac:dyDescent="0.2">
      <c r="A182" s="64" t="s">
        <v>32</v>
      </c>
      <c r="B182" s="61">
        <v>24</v>
      </c>
      <c r="C182" s="62">
        <v>701</v>
      </c>
      <c r="D182" s="37">
        <v>55</v>
      </c>
      <c r="E182" s="38">
        <v>0</v>
      </c>
      <c r="F182" s="37">
        <v>0</v>
      </c>
      <c r="G182" s="39">
        <v>0</v>
      </c>
      <c r="H182" s="40"/>
      <c r="I182" s="43"/>
      <c r="J182" s="43"/>
      <c r="K182" s="45"/>
      <c r="L182" s="78">
        <f>L183</f>
        <v>490</v>
      </c>
      <c r="M182" s="82">
        <f t="shared" si="7"/>
        <v>490</v>
      </c>
      <c r="N182" s="82"/>
      <c r="O182" s="82">
        <f t="shared" si="5"/>
        <v>490</v>
      </c>
      <c r="P182" s="219">
        <f>P183</f>
        <v>-278.72595999999999</v>
      </c>
      <c r="Q182" s="223">
        <f t="shared" si="12"/>
        <v>211.27404000000001</v>
      </c>
    </row>
    <row r="183" spans="1:17" ht="26.1" customHeight="1" x14ac:dyDescent="0.2">
      <c r="A183" s="64" t="s">
        <v>32</v>
      </c>
      <c r="B183" s="61">
        <v>24</v>
      </c>
      <c r="C183" s="62">
        <v>701</v>
      </c>
      <c r="D183" s="37">
        <v>55</v>
      </c>
      <c r="E183" s="38">
        <v>0</v>
      </c>
      <c r="F183" s="37">
        <v>0</v>
      </c>
      <c r="G183" s="39">
        <v>81400</v>
      </c>
      <c r="H183" s="40"/>
      <c r="I183" s="43"/>
      <c r="J183" s="43"/>
      <c r="K183" s="45"/>
      <c r="L183" s="78">
        <f>L184</f>
        <v>490</v>
      </c>
      <c r="M183" s="82">
        <f t="shared" si="7"/>
        <v>490</v>
      </c>
      <c r="N183" s="82"/>
      <c r="O183" s="82">
        <f t="shared" si="5"/>
        <v>490</v>
      </c>
      <c r="P183" s="219">
        <f>P184</f>
        <v>-278.72595999999999</v>
      </c>
      <c r="Q183" s="223">
        <f t="shared" si="12"/>
        <v>211.27404000000001</v>
      </c>
    </row>
    <row r="184" spans="1:17" ht="26.1" customHeight="1" x14ac:dyDescent="0.2">
      <c r="A184" s="7" t="s">
        <v>114</v>
      </c>
      <c r="B184" s="61">
        <v>24</v>
      </c>
      <c r="C184" s="62">
        <v>701</v>
      </c>
      <c r="D184" s="37">
        <v>55</v>
      </c>
      <c r="E184" s="38">
        <v>0</v>
      </c>
      <c r="F184" s="37">
        <v>0</v>
      </c>
      <c r="G184" s="39">
        <v>81400</v>
      </c>
      <c r="H184" s="40">
        <v>400</v>
      </c>
      <c r="I184" s="43"/>
      <c r="J184" s="43"/>
      <c r="K184" s="45"/>
      <c r="L184" s="78">
        <f>L185</f>
        <v>490</v>
      </c>
      <c r="M184" s="82">
        <f t="shared" si="7"/>
        <v>490</v>
      </c>
      <c r="N184" s="82"/>
      <c r="O184" s="82">
        <f t="shared" si="5"/>
        <v>490</v>
      </c>
      <c r="P184" s="219">
        <f>P185</f>
        <v>-278.72595999999999</v>
      </c>
      <c r="Q184" s="223">
        <f t="shared" si="12"/>
        <v>211.27404000000001</v>
      </c>
    </row>
    <row r="185" spans="1:17" ht="15" customHeight="1" x14ac:dyDescent="0.2">
      <c r="A185" s="7" t="s">
        <v>113</v>
      </c>
      <c r="B185" s="61">
        <v>24</v>
      </c>
      <c r="C185" s="62">
        <v>701</v>
      </c>
      <c r="D185" s="37">
        <v>55</v>
      </c>
      <c r="E185" s="38">
        <v>0</v>
      </c>
      <c r="F185" s="37">
        <v>0</v>
      </c>
      <c r="G185" s="39">
        <v>81400</v>
      </c>
      <c r="H185" s="40">
        <v>410</v>
      </c>
      <c r="I185" s="43"/>
      <c r="J185" s="43"/>
      <c r="K185" s="45"/>
      <c r="L185" s="78">
        <v>490</v>
      </c>
      <c r="M185" s="82">
        <f t="shared" si="7"/>
        <v>490</v>
      </c>
      <c r="N185" s="82"/>
      <c r="O185" s="82">
        <f t="shared" si="5"/>
        <v>490</v>
      </c>
      <c r="P185" s="219">
        <v>-278.72595999999999</v>
      </c>
      <c r="Q185" s="223">
        <f t="shared" si="12"/>
        <v>211.27404000000001</v>
      </c>
    </row>
    <row r="186" spans="1:17" ht="13.5" customHeight="1" x14ac:dyDescent="0.2">
      <c r="A186" s="7" t="s">
        <v>213</v>
      </c>
      <c r="B186" s="61">
        <v>24</v>
      </c>
      <c r="C186" s="62">
        <v>703</v>
      </c>
      <c r="D186" s="37"/>
      <c r="E186" s="38"/>
      <c r="F186" s="37"/>
      <c r="G186" s="39"/>
      <c r="H186" s="40"/>
      <c r="I186" s="43"/>
      <c r="J186" s="43"/>
      <c r="K186" s="45"/>
      <c r="L186" s="77">
        <f>L187</f>
        <v>17</v>
      </c>
      <c r="M186" s="84">
        <f t="shared" ref="M186:M190" si="13">L186</f>
        <v>17</v>
      </c>
      <c r="N186" s="84"/>
      <c r="O186" s="82">
        <f t="shared" si="5"/>
        <v>17</v>
      </c>
      <c r="P186" s="145"/>
      <c r="Q186" s="125">
        <f t="shared" si="12"/>
        <v>17</v>
      </c>
    </row>
    <row r="187" spans="1:17" ht="56.65" customHeight="1" x14ac:dyDescent="0.2">
      <c r="A187" s="7" t="s">
        <v>331</v>
      </c>
      <c r="B187" s="61"/>
      <c r="C187" s="62"/>
      <c r="D187" s="37"/>
      <c r="E187" s="38"/>
      <c r="F187" s="37"/>
      <c r="G187" s="39"/>
      <c r="H187" s="40"/>
      <c r="I187" s="43"/>
      <c r="J187" s="43"/>
      <c r="K187" s="45"/>
      <c r="L187" s="77">
        <f>L188</f>
        <v>17</v>
      </c>
      <c r="M187" s="84">
        <f t="shared" si="13"/>
        <v>17</v>
      </c>
      <c r="N187" s="84"/>
      <c r="O187" s="82">
        <f t="shared" ref="O187:O260" si="14">M187+N187</f>
        <v>17</v>
      </c>
      <c r="P187" s="145"/>
      <c r="Q187" s="125">
        <f t="shared" si="12"/>
        <v>17</v>
      </c>
    </row>
    <row r="188" spans="1:17" ht="24.75" customHeight="1" x14ac:dyDescent="0.2">
      <c r="A188" s="7" t="s">
        <v>367</v>
      </c>
      <c r="B188" s="61">
        <v>24</v>
      </c>
      <c r="C188" s="62">
        <v>703</v>
      </c>
      <c r="D188" s="37">
        <v>2</v>
      </c>
      <c r="E188" s="38">
        <v>0</v>
      </c>
      <c r="F188" s="37">
        <v>0</v>
      </c>
      <c r="G188" s="39">
        <v>80820</v>
      </c>
      <c r="H188" s="45"/>
      <c r="I188" s="40"/>
      <c r="J188" s="43"/>
      <c r="K188" s="45"/>
      <c r="L188" s="77">
        <f>L189</f>
        <v>17</v>
      </c>
      <c r="M188" s="84">
        <f t="shared" si="13"/>
        <v>17</v>
      </c>
      <c r="N188" s="84"/>
      <c r="O188" s="82">
        <f t="shared" si="14"/>
        <v>17</v>
      </c>
      <c r="P188" s="145"/>
      <c r="Q188" s="125">
        <f t="shared" si="12"/>
        <v>17</v>
      </c>
    </row>
    <row r="189" spans="1:17" ht="27" customHeight="1" x14ac:dyDescent="0.2">
      <c r="A189" s="7" t="s">
        <v>14</v>
      </c>
      <c r="B189" s="61">
        <v>24</v>
      </c>
      <c r="C189" s="62">
        <v>703</v>
      </c>
      <c r="D189" s="37">
        <v>2</v>
      </c>
      <c r="E189" s="38">
        <v>0</v>
      </c>
      <c r="F189" s="37">
        <v>0</v>
      </c>
      <c r="G189" s="39">
        <v>80820</v>
      </c>
      <c r="H189" s="40">
        <v>200</v>
      </c>
      <c r="I189" s="40">
        <v>200</v>
      </c>
      <c r="J189" s="43"/>
      <c r="K189" s="45"/>
      <c r="L189" s="77">
        <f>L190</f>
        <v>17</v>
      </c>
      <c r="M189" s="84">
        <f t="shared" si="13"/>
        <v>17</v>
      </c>
      <c r="N189" s="84"/>
      <c r="O189" s="82">
        <f t="shared" si="14"/>
        <v>17</v>
      </c>
      <c r="P189" s="145"/>
      <c r="Q189" s="125">
        <f t="shared" si="12"/>
        <v>17</v>
      </c>
    </row>
    <row r="190" spans="1:17" ht="22.5" customHeight="1" x14ac:dyDescent="0.2">
      <c r="A190" s="7" t="s">
        <v>13</v>
      </c>
      <c r="B190" s="61">
        <v>24</v>
      </c>
      <c r="C190" s="62">
        <v>703</v>
      </c>
      <c r="D190" s="37">
        <v>2</v>
      </c>
      <c r="E190" s="38">
        <v>0</v>
      </c>
      <c r="F190" s="37">
        <v>0</v>
      </c>
      <c r="G190" s="39">
        <v>80820</v>
      </c>
      <c r="H190" s="40">
        <v>240</v>
      </c>
      <c r="I190" s="40">
        <v>240</v>
      </c>
      <c r="J190" s="43"/>
      <c r="K190" s="45"/>
      <c r="L190" s="77">
        <v>17</v>
      </c>
      <c r="M190" s="84">
        <f t="shared" si="13"/>
        <v>17</v>
      </c>
      <c r="N190" s="84"/>
      <c r="O190" s="82">
        <f t="shared" si="14"/>
        <v>17</v>
      </c>
      <c r="P190" s="145"/>
      <c r="Q190" s="125">
        <f t="shared" si="12"/>
        <v>17</v>
      </c>
    </row>
    <row r="191" spans="1:17" ht="15" customHeight="1" x14ac:dyDescent="0.2">
      <c r="A191" s="7" t="s">
        <v>246</v>
      </c>
      <c r="B191" s="61">
        <v>24</v>
      </c>
      <c r="C191" s="62">
        <v>800</v>
      </c>
      <c r="D191" s="37" t="s">
        <v>7</v>
      </c>
      <c r="E191" s="38" t="s">
        <v>7</v>
      </c>
      <c r="F191" s="37" t="s">
        <v>7</v>
      </c>
      <c r="G191" s="39" t="s">
        <v>7</v>
      </c>
      <c r="H191" s="40" t="s">
        <v>7</v>
      </c>
      <c r="I191" s="43">
        <f>I192</f>
        <v>14000</v>
      </c>
      <c r="J191" s="43"/>
      <c r="K191" s="45">
        <f t="shared" si="9"/>
        <v>14000</v>
      </c>
      <c r="L191" s="76"/>
      <c r="M191" s="82">
        <f t="shared" si="7"/>
        <v>14000</v>
      </c>
      <c r="N191" s="82"/>
      <c r="O191" s="82">
        <f t="shared" si="14"/>
        <v>14000</v>
      </c>
      <c r="P191" s="145"/>
      <c r="Q191" s="125">
        <f t="shared" si="12"/>
        <v>14000</v>
      </c>
    </row>
    <row r="192" spans="1:17" ht="12.75" customHeight="1" x14ac:dyDescent="0.2">
      <c r="A192" s="7" t="s">
        <v>245</v>
      </c>
      <c r="B192" s="61">
        <v>24</v>
      </c>
      <c r="C192" s="62">
        <v>801</v>
      </c>
      <c r="D192" s="37" t="s">
        <v>7</v>
      </c>
      <c r="E192" s="38" t="s">
        <v>7</v>
      </c>
      <c r="F192" s="37" t="s">
        <v>7</v>
      </c>
      <c r="G192" s="39" t="s">
        <v>7</v>
      </c>
      <c r="H192" s="40" t="s">
        <v>7</v>
      </c>
      <c r="I192" s="43">
        <f>I193</f>
        <v>14000</v>
      </c>
      <c r="J192" s="43"/>
      <c r="K192" s="45">
        <f t="shared" si="9"/>
        <v>14000</v>
      </c>
      <c r="L192" s="76"/>
      <c r="M192" s="82">
        <f t="shared" si="7"/>
        <v>14000</v>
      </c>
      <c r="N192" s="82"/>
      <c r="O192" s="82">
        <f t="shared" si="14"/>
        <v>14000</v>
      </c>
      <c r="P192" s="145"/>
      <c r="Q192" s="125">
        <f t="shared" si="12"/>
        <v>14000</v>
      </c>
    </row>
    <row r="193" spans="1:17" ht="56.25" customHeight="1" x14ac:dyDescent="0.2">
      <c r="A193" s="7" t="s">
        <v>331</v>
      </c>
      <c r="B193" s="61">
        <v>24</v>
      </c>
      <c r="C193" s="62">
        <v>801</v>
      </c>
      <c r="D193" s="37" t="s">
        <v>197</v>
      </c>
      <c r="E193" s="38" t="s">
        <v>3</v>
      </c>
      <c r="F193" s="37" t="s">
        <v>2</v>
      </c>
      <c r="G193" s="39" t="s">
        <v>9</v>
      </c>
      <c r="H193" s="40" t="s">
        <v>7</v>
      </c>
      <c r="I193" s="43">
        <f>I194</f>
        <v>14000</v>
      </c>
      <c r="J193" s="43"/>
      <c r="K193" s="45">
        <f t="shared" si="9"/>
        <v>14000</v>
      </c>
      <c r="L193" s="76"/>
      <c r="M193" s="82">
        <f t="shared" si="7"/>
        <v>14000</v>
      </c>
      <c r="N193" s="82"/>
      <c r="O193" s="82">
        <f t="shared" si="14"/>
        <v>14000</v>
      </c>
      <c r="P193" s="217"/>
      <c r="Q193" s="125">
        <f t="shared" si="12"/>
        <v>14000</v>
      </c>
    </row>
    <row r="194" spans="1:17" ht="22.5" customHeight="1" x14ac:dyDescent="0.2">
      <c r="A194" s="36" t="s">
        <v>343</v>
      </c>
      <c r="B194" s="61">
        <v>24</v>
      </c>
      <c r="C194" s="62">
        <v>801</v>
      </c>
      <c r="D194" s="37" t="s">
        <v>197</v>
      </c>
      <c r="E194" s="38" t="s">
        <v>3</v>
      </c>
      <c r="F194" s="37" t="s">
        <v>2</v>
      </c>
      <c r="G194" s="39" t="s">
        <v>255</v>
      </c>
      <c r="H194" s="40" t="s">
        <v>7</v>
      </c>
      <c r="I194" s="43">
        <f>I195</f>
        <v>14000</v>
      </c>
      <c r="J194" s="43"/>
      <c r="K194" s="45">
        <f t="shared" si="9"/>
        <v>14000</v>
      </c>
      <c r="L194" s="76"/>
      <c r="M194" s="82">
        <f t="shared" si="7"/>
        <v>14000</v>
      </c>
      <c r="N194" s="82"/>
      <c r="O194" s="82">
        <f t="shared" si="14"/>
        <v>14000</v>
      </c>
      <c r="P194" s="145"/>
      <c r="Q194" s="125">
        <f t="shared" si="12"/>
        <v>14000</v>
      </c>
    </row>
    <row r="195" spans="1:17" ht="23.25" customHeight="1" x14ac:dyDescent="0.2">
      <c r="A195" s="7" t="s">
        <v>14</v>
      </c>
      <c r="B195" s="61">
        <v>24</v>
      </c>
      <c r="C195" s="62">
        <v>801</v>
      </c>
      <c r="D195" s="37" t="s">
        <v>197</v>
      </c>
      <c r="E195" s="38" t="s">
        <v>3</v>
      </c>
      <c r="F195" s="37" t="s">
        <v>2</v>
      </c>
      <c r="G195" s="39" t="s">
        <v>255</v>
      </c>
      <c r="H195" s="40">
        <v>200</v>
      </c>
      <c r="I195" s="43">
        <f>I196</f>
        <v>14000</v>
      </c>
      <c r="J195" s="43"/>
      <c r="K195" s="45">
        <f t="shared" si="9"/>
        <v>14000</v>
      </c>
      <c r="L195" s="76"/>
      <c r="M195" s="82">
        <f t="shared" si="7"/>
        <v>14000</v>
      </c>
      <c r="N195" s="82"/>
      <c r="O195" s="82">
        <f t="shared" si="14"/>
        <v>14000</v>
      </c>
      <c r="P195" s="145"/>
      <c r="Q195" s="125">
        <f t="shared" si="12"/>
        <v>14000</v>
      </c>
    </row>
    <row r="196" spans="1:17" ht="22.5" customHeight="1" x14ac:dyDescent="0.2">
      <c r="A196" s="7" t="s">
        <v>13</v>
      </c>
      <c r="B196" s="61">
        <v>24</v>
      </c>
      <c r="C196" s="62">
        <v>801</v>
      </c>
      <c r="D196" s="37" t="s">
        <v>197</v>
      </c>
      <c r="E196" s="38" t="s">
        <v>3</v>
      </c>
      <c r="F196" s="37" t="s">
        <v>2</v>
      </c>
      <c r="G196" s="39" t="s">
        <v>255</v>
      </c>
      <c r="H196" s="40">
        <v>240</v>
      </c>
      <c r="I196" s="43">
        <f>16000-2000</f>
        <v>14000</v>
      </c>
      <c r="J196" s="43"/>
      <c r="K196" s="45">
        <f t="shared" si="9"/>
        <v>14000</v>
      </c>
      <c r="L196" s="76"/>
      <c r="M196" s="82">
        <f t="shared" si="7"/>
        <v>14000</v>
      </c>
      <c r="N196" s="82"/>
      <c r="O196" s="82">
        <f t="shared" si="14"/>
        <v>14000</v>
      </c>
      <c r="P196" s="145"/>
      <c r="Q196" s="125">
        <f t="shared" si="12"/>
        <v>14000</v>
      </c>
    </row>
    <row r="197" spans="1:17" ht="22.5" customHeight="1" x14ac:dyDescent="0.2">
      <c r="A197" s="7" t="s">
        <v>34</v>
      </c>
      <c r="B197" s="61">
        <v>24</v>
      </c>
      <c r="C197" s="62">
        <v>1400</v>
      </c>
      <c r="D197" s="37" t="s">
        <v>7</v>
      </c>
      <c r="E197" s="38" t="s">
        <v>7</v>
      </c>
      <c r="F197" s="37" t="s">
        <v>7</v>
      </c>
      <c r="G197" s="39" t="s">
        <v>7</v>
      </c>
      <c r="H197" s="40" t="s">
        <v>7</v>
      </c>
      <c r="I197" s="43">
        <f>I198</f>
        <v>26772.6</v>
      </c>
      <c r="J197" s="43">
        <f>J198</f>
        <v>1500</v>
      </c>
      <c r="K197" s="45">
        <f t="shared" si="9"/>
        <v>28272.6</v>
      </c>
      <c r="L197" s="76"/>
      <c r="M197" s="82">
        <f t="shared" si="7"/>
        <v>28272.6</v>
      </c>
      <c r="N197" s="82"/>
      <c r="O197" s="82">
        <f t="shared" si="14"/>
        <v>28272.6</v>
      </c>
      <c r="P197" s="145"/>
      <c r="Q197" s="125">
        <f t="shared" si="12"/>
        <v>28272.6</v>
      </c>
    </row>
    <row r="198" spans="1:17" ht="12.75" customHeight="1" x14ac:dyDescent="0.2">
      <c r="A198" s="7" t="s">
        <v>33</v>
      </c>
      <c r="B198" s="61">
        <v>24</v>
      </c>
      <c r="C198" s="62">
        <v>1403</v>
      </c>
      <c r="D198" s="37" t="s">
        <v>7</v>
      </c>
      <c r="E198" s="38" t="s">
        <v>7</v>
      </c>
      <c r="F198" s="37" t="s">
        <v>7</v>
      </c>
      <c r="G198" s="39" t="s">
        <v>7</v>
      </c>
      <c r="H198" s="40" t="s">
        <v>7</v>
      </c>
      <c r="I198" s="43">
        <f>I199</f>
        <v>26772.6</v>
      </c>
      <c r="J198" s="43">
        <f>J206</f>
        <v>1500</v>
      </c>
      <c r="K198" s="45">
        <f t="shared" si="9"/>
        <v>28272.6</v>
      </c>
      <c r="L198" s="76"/>
      <c r="M198" s="82">
        <f t="shared" si="7"/>
        <v>28272.6</v>
      </c>
      <c r="N198" s="82"/>
      <c r="O198" s="82">
        <f t="shared" si="14"/>
        <v>28272.6</v>
      </c>
      <c r="P198" s="145"/>
      <c r="Q198" s="125">
        <f t="shared" si="12"/>
        <v>28272.6</v>
      </c>
    </row>
    <row r="199" spans="1:17" ht="56.25" customHeight="1" x14ac:dyDescent="0.2">
      <c r="A199" s="7" t="s">
        <v>331</v>
      </c>
      <c r="B199" s="61">
        <v>24</v>
      </c>
      <c r="C199" s="62">
        <v>1403</v>
      </c>
      <c r="D199" s="37" t="s">
        <v>197</v>
      </c>
      <c r="E199" s="38" t="s">
        <v>3</v>
      </c>
      <c r="F199" s="37" t="s">
        <v>2</v>
      </c>
      <c r="G199" s="39" t="s">
        <v>9</v>
      </c>
      <c r="H199" s="40" t="s">
        <v>7</v>
      </c>
      <c r="I199" s="43">
        <f>I200+I203</f>
        <v>26772.6</v>
      </c>
      <c r="J199" s="43"/>
      <c r="K199" s="45">
        <f t="shared" si="9"/>
        <v>26772.6</v>
      </c>
      <c r="L199" s="76"/>
      <c r="M199" s="82">
        <f t="shared" si="7"/>
        <v>26772.6</v>
      </c>
      <c r="N199" s="82"/>
      <c r="O199" s="82">
        <f t="shared" si="14"/>
        <v>26772.6</v>
      </c>
      <c r="P199" s="217"/>
      <c r="Q199" s="125">
        <f t="shared" si="12"/>
        <v>26772.6</v>
      </c>
    </row>
    <row r="200" spans="1:17" ht="66" customHeight="1" x14ac:dyDescent="0.2">
      <c r="A200" s="7" t="s">
        <v>322</v>
      </c>
      <c r="B200" s="61">
        <v>24</v>
      </c>
      <c r="C200" s="62">
        <v>1403</v>
      </c>
      <c r="D200" s="37" t="s">
        <v>197</v>
      </c>
      <c r="E200" s="38" t="s">
        <v>3</v>
      </c>
      <c r="F200" s="37" t="s">
        <v>2</v>
      </c>
      <c r="G200" s="39" t="s">
        <v>254</v>
      </c>
      <c r="H200" s="40" t="s">
        <v>7</v>
      </c>
      <c r="I200" s="43">
        <f>I201</f>
        <v>11469.8</v>
      </c>
      <c r="J200" s="43"/>
      <c r="K200" s="45">
        <f t="shared" si="9"/>
        <v>11469.8</v>
      </c>
      <c r="L200" s="76"/>
      <c r="M200" s="82">
        <f t="shared" si="7"/>
        <v>11469.8</v>
      </c>
      <c r="N200" s="82"/>
      <c r="O200" s="82">
        <f t="shared" si="14"/>
        <v>11469.8</v>
      </c>
      <c r="P200" s="145"/>
      <c r="Q200" s="125">
        <f t="shared" si="12"/>
        <v>11469.8</v>
      </c>
    </row>
    <row r="201" spans="1:17" ht="12.75" customHeight="1" x14ac:dyDescent="0.2">
      <c r="A201" s="7" t="s">
        <v>29</v>
      </c>
      <c r="B201" s="61">
        <v>24</v>
      </c>
      <c r="C201" s="62">
        <v>1403</v>
      </c>
      <c r="D201" s="37" t="s">
        <v>197</v>
      </c>
      <c r="E201" s="38" t="s">
        <v>3</v>
      </c>
      <c r="F201" s="37" t="s">
        <v>2</v>
      </c>
      <c r="G201" s="39" t="s">
        <v>254</v>
      </c>
      <c r="H201" s="40">
        <v>500</v>
      </c>
      <c r="I201" s="43">
        <f>I202</f>
        <v>11469.8</v>
      </c>
      <c r="J201" s="43"/>
      <c r="K201" s="45">
        <f t="shared" si="9"/>
        <v>11469.8</v>
      </c>
      <c r="L201" s="76"/>
      <c r="M201" s="82">
        <f t="shared" si="7"/>
        <v>11469.8</v>
      </c>
      <c r="N201" s="82"/>
      <c r="O201" s="82">
        <f t="shared" si="14"/>
        <v>11469.8</v>
      </c>
      <c r="P201" s="145"/>
      <c r="Q201" s="125">
        <f t="shared" si="12"/>
        <v>11469.8</v>
      </c>
    </row>
    <row r="202" spans="1:17" ht="12.75" customHeight="1" x14ac:dyDescent="0.2">
      <c r="A202" s="7" t="s">
        <v>28</v>
      </c>
      <c r="B202" s="61">
        <v>24</v>
      </c>
      <c r="C202" s="62">
        <v>1403</v>
      </c>
      <c r="D202" s="37" t="s">
        <v>197</v>
      </c>
      <c r="E202" s="38" t="s">
        <v>3</v>
      </c>
      <c r="F202" s="37" t="s">
        <v>2</v>
      </c>
      <c r="G202" s="39" t="s">
        <v>254</v>
      </c>
      <c r="H202" s="40">
        <v>540</v>
      </c>
      <c r="I202" s="43">
        <v>11469.8</v>
      </c>
      <c r="J202" s="43"/>
      <c r="K202" s="45">
        <f t="shared" si="9"/>
        <v>11469.8</v>
      </c>
      <c r="L202" s="76"/>
      <c r="M202" s="82">
        <f t="shared" si="7"/>
        <v>11469.8</v>
      </c>
      <c r="N202" s="82"/>
      <c r="O202" s="82">
        <f t="shared" si="14"/>
        <v>11469.8</v>
      </c>
      <c r="P202" s="145"/>
      <c r="Q202" s="125">
        <f t="shared" si="12"/>
        <v>11469.8</v>
      </c>
    </row>
    <row r="203" spans="1:17" ht="45" customHeight="1" x14ac:dyDescent="0.2">
      <c r="A203" s="7" t="s">
        <v>324</v>
      </c>
      <c r="B203" s="61">
        <v>24</v>
      </c>
      <c r="C203" s="62">
        <v>1403</v>
      </c>
      <c r="D203" s="37" t="s">
        <v>197</v>
      </c>
      <c r="E203" s="38" t="s">
        <v>3</v>
      </c>
      <c r="F203" s="37" t="s">
        <v>2</v>
      </c>
      <c r="G203" s="39" t="s">
        <v>253</v>
      </c>
      <c r="H203" s="40" t="s">
        <v>7</v>
      </c>
      <c r="I203" s="43">
        <f>I204</f>
        <v>15302.8</v>
      </c>
      <c r="J203" s="43"/>
      <c r="K203" s="45">
        <f t="shared" si="9"/>
        <v>15302.8</v>
      </c>
      <c r="L203" s="76"/>
      <c r="M203" s="82">
        <f t="shared" si="7"/>
        <v>15302.8</v>
      </c>
      <c r="N203" s="82"/>
      <c r="O203" s="82">
        <f t="shared" si="14"/>
        <v>15302.8</v>
      </c>
      <c r="P203" s="145"/>
      <c r="Q203" s="125">
        <f t="shared" si="12"/>
        <v>15302.8</v>
      </c>
    </row>
    <row r="204" spans="1:17" ht="12.75" customHeight="1" x14ac:dyDescent="0.2">
      <c r="A204" s="7" t="s">
        <v>29</v>
      </c>
      <c r="B204" s="61">
        <v>24</v>
      </c>
      <c r="C204" s="62">
        <v>1403</v>
      </c>
      <c r="D204" s="37" t="s">
        <v>197</v>
      </c>
      <c r="E204" s="38" t="s">
        <v>3</v>
      </c>
      <c r="F204" s="37" t="s">
        <v>2</v>
      </c>
      <c r="G204" s="39" t="s">
        <v>253</v>
      </c>
      <c r="H204" s="40">
        <v>500</v>
      </c>
      <c r="I204" s="43">
        <f>I205</f>
        <v>15302.8</v>
      </c>
      <c r="J204" s="43"/>
      <c r="K204" s="45">
        <f t="shared" si="9"/>
        <v>15302.8</v>
      </c>
      <c r="L204" s="76"/>
      <c r="M204" s="82">
        <f t="shared" si="7"/>
        <v>15302.8</v>
      </c>
      <c r="N204" s="82"/>
      <c r="O204" s="82">
        <f t="shared" si="14"/>
        <v>15302.8</v>
      </c>
      <c r="P204" s="145"/>
      <c r="Q204" s="125">
        <f t="shared" si="12"/>
        <v>15302.8</v>
      </c>
    </row>
    <row r="205" spans="1:17" ht="12.75" customHeight="1" x14ac:dyDescent="0.2">
      <c r="A205" s="7" t="s">
        <v>28</v>
      </c>
      <c r="B205" s="61">
        <v>24</v>
      </c>
      <c r="C205" s="62">
        <v>1403</v>
      </c>
      <c r="D205" s="37" t="s">
        <v>197</v>
      </c>
      <c r="E205" s="38" t="s">
        <v>3</v>
      </c>
      <c r="F205" s="37" t="s">
        <v>2</v>
      </c>
      <c r="G205" s="39" t="s">
        <v>253</v>
      </c>
      <c r="H205" s="40">
        <v>540</v>
      </c>
      <c r="I205" s="43">
        <v>15302.8</v>
      </c>
      <c r="J205" s="43"/>
      <c r="K205" s="45">
        <f t="shared" si="9"/>
        <v>15302.8</v>
      </c>
      <c r="L205" s="76"/>
      <c r="M205" s="82">
        <f t="shared" si="7"/>
        <v>15302.8</v>
      </c>
      <c r="N205" s="82"/>
      <c r="O205" s="82">
        <f t="shared" si="14"/>
        <v>15302.8</v>
      </c>
      <c r="P205" s="145"/>
      <c r="Q205" s="125">
        <f t="shared" si="12"/>
        <v>15302.8</v>
      </c>
    </row>
    <row r="206" spans="1:17" ht="15.6" customHeight="1" x14ac:dyDescent="0.2">
      <c r="A206" s="7" t="s">
        <v>10</v>
      </c>
      <c r="B206" s="61">
        <v>24</v>
      </c>
      <c r="C206" s="62">
        <v>1403</v>
      </c>
      <c r="D206" s="37">
        <v>56</v>
      </c>
      <c r="E206" s="38">
        <v>0</v>
      </c>
      <c r="F206" s="37">
        <v>0</v>
      </c>
      <c r="G206" s="39">
        <v>0</v>
      </c>
      <c r="H206" s="40"/>
      <c r="I206" s="43"/>
      <c r="J206" s="43">
        <f>J207</f>
        <v>1500</v>
      </c>
      <c r="K206" s="45">
        <f>K207</f>
        <v>1500</v>
      </c>
      <c r="L206" s="76"/>
      <c r="M206" s="82">
        <f t="shared" si="7"/>
        <v>1500</v>
      </c>
      <c r="N206" s="82"/>
      <c r="O206" s="82">
        <f t="shared" si="14"/>
        <v>1500</v>
      </c>
      <c r="P206" s="215"/>
      <c r="Q206" s="125">
        <f t="shared" si="12"/>
        <v>1500</v>
      </c>
    </row>
    <row r="207" spans="1:17" ht="36" customHeight="1" x14ac:dyDescent="0.2">
      <c r="A207" s="7" t="s">
        <v>83</v>
      </c>
      <c r="B207" s="61">
        <v>24</v>
      </c>
      <c r="C207" s="62">
        <v>1403</v>
      </c>
      <c r="D207" s="37" t="s">
        <v>4</v>
      </c>
      <c r="E207" s="38" t="s">
        <v>3</v>
      </c>
      <c r="F207" s="37" t="s">
        <v>2</v>
      </c>
      <c r="G207" s="39" t="s">
        <v>81</v>
      </c>
      <c r="H207" s="40" t="s">
        <v>7</v>
      </c>
      <c r="I207" s="43"/>
      <c r="J207" s="43">
        <f>J208</f>
        <v>1500</v>
      </c>
      <c r="K207" s="45">
        <f>J207</f>
        <v>1500</v>
      </c>
      <c r="L207" s="76"/>
      <c r="M207" s="82">
        <f t="shared" si="7"/>
        <v>1500</v>
      </c>
      <c r="N207" s="82"/>
      <c r="O207" s="82">
        <f t="shared" si="14"/>
        <v>1500</v>
      </c>
      <c r="P207" s="145"/>
      <c r="Q207" s="125">
        <f t="shared" si="12"/>
        <v>1500</v>
      </c>
    </row>
    <row r="208" spans="1:17" ht="12.75" customHeight="1" x14ac:dyDescent="0.2">
      <c r="A208" s="7" t="s">
        <v>29</v>
      </c>
      <c r="B208" s="61">
        <v>24</v>
      </c>
      <c r="C208" s="62">
        <v>1403</v>
      </c>
      <c r="D208" s="37" t="s">
        <v>4</v>
      </c>
      <c r="E208" s="38" t="s">
        <v>3</v>
      </c>
      <c r="F208" s="37" t="s">
        <v>2</v>
      </c>
      <c r="G208" s="39" t="s">
        <v>81</v>
      </c>
      <c r="H208" s="40">
        <v>500</v>
      </c>
      <c r="I208" s="43"/>
      <c r="J208" s="43">
        <f>J209</f>
        <v>1500</v>
      </c>
      <c r="K208" s="45">
        <f>J208</f>
        <v>1500</v>
      </c>
      <c r="L208" s="76"/>
      <c r="M208" s="82">
        <f t="shared" si="7"/>
        <v>1500</v>
      </c>
      <c r="N208" s="82"/>
      <c r="O208" s="82">
        <f t="shared" si="14"/>
        <v>1500</v>
      </c>
      <c r="P208" s="145"/>
      <c r="Q208" s="125">
        <f t="shared" si="12"/>
        <v>1500</v>
      </c>
    </row>
    <row r="209" spans="1:17" ht="12.75" customHeight="1" x14ac:dyDescent="0.2">
      <c r="A209" s="7" t="s">
        <v>28</v>
      </c>
      <c r="B209" s="61">
        <v>24</v>
      </c>
      <c r="C209" s="62">
        <v>1403</v>
      </c>
      <c r="D209" s="37" t="s">
        <v>4</v>
      </c>
      <c r="E209" s="38" t="s">
        <v>3</v>
      </c>
      <c r="F209" s="37" t="s">
        <v>2</v>
      </c>
      <c r="G209" s="39" t="s">
        <v>81</v>
      </c>
      <c r="H209" s="40">
        <v>540</v>
      </c>
      <c r="I209" s="43"/>
      <c r="J209" s="43">
        <v>1500</v>
      </c>
      <c r="K209" s="45">
        <f>J209</f>
        <v>1500</v>
      </c>
      <c r="L209" s="76"/>
      <c r="M209" s="82">
        <f t="shared" si="7"/>
        <v>1500</v>
      </c>
      <c r="N209" s="82"/>
      <c r="O209" s="82">
        <f t="shared" si="14"/>
        <v>1500</v>
      </c>
      <c r="P209" s="145"/>
      <c r="Q209" s="125">
        <f t="shared" si="12"/>
        <v>1500</v>
      </c>
    </row>
    <row r="210" spans="1:17" ht="22.5" customHeight="1" x14ac:dyDescent="0.2">
      <c r="A210" s="65" t="s">
        <v>252</v>
      </c>
      <c r="B210" s="66">
        <v>63</v>
      </c>
      <c r="C210" s="67" t="s">
        <v>7</v>
      </c>
      <c r="D210" s="30" t="s">
        <v>7</v>
      </c>
      <c r="E210" s="31" t="s">
        <v>7</v>
      </c>
      <c r="F210" s="30" t="s">
        <v>7</v>
      </c>
      <c r="G210" s="32" t="s">
        <v>7</v>
      </c>
      <c r="H210" s="33" t="s">
        <v>7</v>
      </c>
      <c r="I210" s="59">
        <f>I211+I220+I229+I258</f>
        <v>137313.29999999999</v>
      </c>
      <c r="J210" s="59"/>
      <c r="K210" s="60">
        <f t="shared" si="9"/>
        <v>137313.29999999999</v>
      </c>
      <c r="L210" s="60">
        <f>L258+L229+L211+L220</f>
        <v>3339.875</v>
      </c>
      <c r="M210" s="85">
        <f t="shared" ref="M210:M290" si="15">K210+L210</f>
        <v>140653.17499999999</v>
      </c>
      <c r="N210" s="85">
        <f>N211+N229+N258</f>
        <v>5171.8999999999996</v>
      </c>
      <c r="O210" s="85">
        <f t="shared" si="14"/>
        <v>145825.07499999998</v>
      </c>
      <c r="P210" s="85">
        <f>P211+P220+P229+P258</f>
        <v>3308.5263199999999</v>
      </c>
      <c r="Q210" s="224">
        <f t="shared" si="12"/>
        <v>149133.60131999999</v>
      </c>
    </row>
    <row r="211" spans="1:17" ht="12.75" customHeight="1" x14ac:dyDescent="0.2">
      <c r="A211" s="7" t="s">
        <v>26</v>
      </c>
      <c r="B211" s="61">
        <v>63</v>
      </c>
      <c r="C211" s="62">
        <v>100</v>
      </c>
      <c r="D211" s="37" t="s">
        <v>7</v>
      </c>
      <c r="E211" s="38" t="s">
        <v>7</v>
      </c>
      <c r="F211" s="37" t="s">
        <v>7</v>
      </c>
      <c r="G211" s="39" t="s">
        <v>7</v>
      </c>
      <c r="H211" s="40" t="s">
        <v>7</v>
      </c>
      <c r="I211" s="43">
        <f>I212</f>
        <v>4440.9000000000005</v>
      </c>
      <c r="J211" s="43"/>
      <c r="K211" s="45">
        <f t="shared" si="9"/>
        <v>4440.9000000000005</v>
      </c>
      <c r="L211" s="78">
        <f>L212</f>
        <v>0</v>
      </c>
      <c r="M211" s="82">
        <f t="shared" si="15"/>
        <v>4440.9000000000005</v>
      </c>
      <c r="N211" s="82"/>
      <c r="O211" s="82">
        <f t="shared" si="14"/>
        <v>4440.9000000000005</v>
      </c>
      <c r="P211" s="145"/>
      <c r="Q211" s="125">
        <f t="shared" si="12"/>
        <v>4440.9000000000005</v>
      </c>
    </row>
    <row r="212" spans="1:17" ht="12.75" customHeight="1" x14ac:dyDescent="0.2">
      <c r="A212" s="7" t="s">
        <v>95</v>
      </c>
      <c r="B212" s="61">
        <v>63</v>
      </c>
      <c r="C212" s="62">
        <v>113</v>
      </c>
      <c r="D212" s="37" t="s">
        <v>7</v>
      </c>
      <c r="E212" s="38" t="s">
        <v>7</v>
      </c>
      <c r="F212" s="37" t="s">
        <v>7</v>
      </c>
      <c r="G212" s="39" t="s">
        <v>7</v>
      </c>
      <c r="H212" s="40" t="s">
        <v>7</v>
      </c>
      <c r="I212" s="43">
        <f>I213</f>
        <v>4440.9000000000005</v>
      </c>
      <c r="J212" s="43"/>
      <c r="K212" s="45">
        <f t="shared" si="9"/>
        <v>4440.9000000000005</v>
      </c>
      <c r="L212" s="78">
        <f>L213</f>
        <v>0</v>
      </c>
      <c r="M212" s="82">
        <f t="shared" si="15"/>
        <v>4440.9000000000005</v>
      </c>
      <c r="N212" s="82"/>
      <c r="O212" s="82">
        <f t="shared" si="14"/>
        <v>4440.9000000000005</v>
      </c>
      <c r="P212" s="145"/>
      <c r="Q212" s="125">
        <f t="shared" si="12"/>
        <v>4440.9000000000005</v>
      </c>
    </row>
    <row r="213" spans="1:17" ht="45" customHeight="1" x14ac:dyDescent="0.2">
      <c r="A213" s="7" t="s">
        <v>318</v>
      </c>
      <c r="B213" s="61">
        <v>63</v>
      </c>
      <c r="C213" s="62">
        <v>113</v>
      </c>
      <c r="D213" s="37" t="s">
        <v>41</v>
      </c>
      <c r="E213" s="38" t="s">
        <v>3</v>
      </c>
      <c r="F213" s="37" t="s">
        <v>2</v>
      </c>
      <c r="G213" s="39" t="s">
        <v>9</v>
      </c>
      <c r="H213" s="40" t="s">
        <v>7</v>
      </c>
      <c r="I213" s="43">
        <f>I214+I217</f>
        <v>4440.9000000000005</v>
      </c>
      <c r="J213" s="43"/>
      <c r="K213" s="45">
        <f t="shared" si="9"/>
        <v>4440.9000000000005</v>
      </c>
      <c r="L213" s="78"/>
      <c r="M213" s="82">
        <f t="shared" si="15"/>
        <v>4440.9000000000005</v>
      </c>
      <c r="N213" s="86"/>
      <c r="O213" s="82">
        <f t="shared" si="14"/>
        <v>4440.9000000000005</v>
      </c>
      <c r="P213" s="216"/>
      <c r="Q213" s="125">
        <f t="shared" si="12"/>
        <v>4440.9000000000005</v>
      </c>
    </row>
    <row r="214" spans="1:17" ht="22.5" customHeight="1" x14ac:dyDescent="0.2">
      <c r="A214" s="7" t="s">
        <v>90</v>
      </c>
      <c r="B214" s="61">
        <v>63</v>
      </c>
      <c r="C214" s="62">
        <v>113</v>
      </c>
      <c r="D214" s="37" t="s">
        <v>41</v>
      </c>
      <c r="E214" s="38" t="s">
        <v>3</v>
      </c>
      <c r="F214" s="37" t="s">
        <v>2</v>
      </c>
      <c r="G214" s="39" t="s">
        <v>89</v>
      </c>
      <c r="H214" s="40" t="s">
        <v>7</v>
      </c>
      <c r="I214" s="43">
        <f>I215</f>
        <v>27.1</v>
      </c>
      <c r="J214" s="43"/>
      <c r="K214" s="45">
        <f t="shared" si="9"/>
        <v>27.1</v>
      </c>
      <c r="L214" s="76"/>
      <c r="M214" s="82">
        <f t="shared" si="15"/>
        <v>27.1</v>
      </c>
      <c r="N214" s="82"/>
      <c r="O214" s="82">
        <f t="shared" si="14"/>
        <v>27.1</v>
      </c>
      <c r="P214" s="145"/>
      <c r="Q214" s="125">
        <f t="shared" si="12"/>
        <v>27.1</v>
      </c>
    </row>
    <row r="215" spans="1:17" ht="22.5" customHeight="1" x14ac:dyDescent="0.2">
      <c r="A215" s="7" t="s">
        <v>14</v>
      </c>
      <c r="B215" s="61">
        <v>63</v>
      </c>
      <c r="C215" s="62">
        <v>113</v>
      </c>
      <c r="D215" s="37" t="s">
        <v>41</v>
      </c>
      <c r="E215" s="38" t="s">
        <v>3</v>
      </c>
      <c r="F215" s="37" t="s">
        <v>2</v>
      </c>
      <c r="G215" s="39" t="s">
        <v>89</v>
      </c>
      <c r="H215" s="40">
        <v>200</v>
      </c>
      <c r="I215" s="43">
        <f>I216</f>
        <v>27.1</v>
      </c>
      <c r="J215" s="43"/>
      <c r="K215" s="45">
        <f t="shared" si="9"/>
        <v>27.1</v>
      </c>
      <c r="L215" s="76"/>
      <c r="M215" s="82">
        <f t="shared" si="15"/>
        <v>27.1</v>
      </c>
      <c r="N215" s="82"/>
      <c r="O215" s="82">
        <f t="shared" si="14"/>
        <v>27.1</v>
      </c>
      <c r="P215" s="145"/>
      <c r="Q215" s="125">
        <f t="shared" si="12"/>
        <v>27.1</v>
      </c>
    </row>
    <row r="216" spans="1:17" ht="22.5" customHeight="1" x14ac:dyDescent="0.2">
      <c r="A216" s="7" t="s">
        <v>13</v>
      </c>
      <c r="B216" s="61">
        <v>63</v>
      </c>
      <c r="C216" s="62">
        <v>113</v>
      </c>
      <c r="D216" s="37" t="s">
        <v>41</v>
      </c>
      <c r="E216" s="38" t="s">
        <v>3</v>
      </c>
      <c r="F216" s="37" t="s">
        <v>2</v>
      </c>
      <c r="G216" s="39" t="s">
        <v>89</v>
      </c>
      <c r="H216" s="40">
        <v>240</v>
      </c>
      <c r="I216" s="43">
        <v>27.1</v>
      </c>
      <c r="J216" s="43"/>
      <c r="K216" s="45">
        <f t="shared" si="9"/>
        <v>27.1</v>
      </c>
      <c r="L216" s="76"/>
      <c r="M216" s="82">
        <f t="shared" si="15"/>
        <v>27.1</v>
      </c>
      <c r="N216" s="82"/>
      <c r="O216" s="82">
        <f t="shared" si="14"/>
        <v>27.1</v>
      </c>
      <c r="P216" s="145"/>
      <c r="Q216" s="125">
        <f t="shared" si="12"/>
        <v>27.1</v>
      </c>
    </row>
    <row r="217" spans="1:17" ht="33.75" customHeight="1" x14ac:dyDescent="0.2">
      <c r="A217" s="7" t="s">
        <v>251</v>
      </c>
      <c r="B217" s="61">
        <v>63</v>
      </c>
      <c r="C217" s="62">
        <v>113</v>
      </c>
      <c r="D217" s="37" t="s">
        <v>41</v>
      </c>
      <c r="E217" s="38" t="s">
        <v>3</v>
      </c>
      <c r="F217" s="37" t="s">
        <v>2</v>
      </c>
      <c r="G217" s="39" t="s">
        <v>250</v>
      </c>
      <c r="H217" s="40" t="s">
        <v>7</v>
      </c>
      <c r="I217" s="43">
        <f>I218</f>
        <v>4413.8</v>
      </c>
      <c r="J217" s="43"/>
      <c r="K217" s="45">
        <f t="shared" si="9"/>
        <v>4413.8</v>
      </c>
      <c r="L217" s="76"/>
      <c r="M217" s="82">
        <f t="shared" si="15"/>
        <v>4413.8</v>
      </c>
      <c r="N217" s="82"/>
      <c r="O217" s="82">
        <f t="shared" si="14"/>
        <v>4413.8</v>
      </c>
      <c r="P217" s="145"/>
      <c r="Q217" s="125">
        <f t="shared" si="12"/>
        <v>4413.8</v>
      </c>
    </row>
    <row r="218" spans="1:17" ht="22.5" customHeight="1" x14ac:dyDescent="0.2">
      <c r="A218" s="7" t="s">
        <v>87</v>
      </c>
      <c r="B218" s="61">
        <v>63</v>
      </c>
      <c r="C218" s="62">
        <v>113</v>
      </c>
      <c r="D218" s="37" t="s">
        <v>41</v>
      </c>
      <c r="E218" s="38" t="s">
        <v>3</v>
      </c>
      <c r="F218" s="37" t="s">
        <v>2</v>
      </c>
      <c r="G218" s="39" t="s">
        <v>250</v>
      </c>
      <c r="H218" s="40">
        <v>600</v>
      </c>
      <c r="I218" s="43">
        <f>I219</f>
        <v>4413.8</v>
      </c>
      <c r="J218" s="43"/>
      <c r="K218" s="45">
        <f t="shared" si="9"/>
        <v>4413.8</v>
      </c>
      <c r="L218" s="76"/>
      <c r="M218" s="82">
        <f t="shared" si="15"/>
        <v>4413.8</v>
      </c>
      <c r="N218" s="82"/>
      <c r="O218" s="82">
        <f t="shared" si="14"/>
        <v>4413.8</v>
      </c>
      <c r="P218" s="145"/>
      <c r="Q218" s="125">
        <f t="shared" si="12"/>
        <v>4413.8</v>
      </c>
    </row>
    <row r="219" spans="1:17" ht="12.75" customHeight="1" x14ac:dyDescent="0.2">
      <c r="A219" s="7" t="s">
        <v>178</v>
      </c>
      <c r="B219" s="61">
        <v>63</v>
      </c>
      <c r="C219" s="62">
        <v>113</v>
      </c>
      <c r="D219" s="37" t="s">
        <v>41</v>
      </c>
      <c r="E219" s="38" t="s">
        <v>3</v>
      </c>
      <c r="F219" s="37" t="s">
        <v>2</v>
      </c>
      <c r="G219" s="39" t="s">
        <v>250</v>
      </c>
      <c r="H219" s="40">
        <v>610</v>
      </c>
      <c r="I219" s="43">
        <v>4413.8</v>
      </c>
      <c r="J219" s="43"/>
      <c r="K219" s="45">
        <f t="shared" si="9"/>
        <v>4413.8</v>
      </c>
      <c r="L219" s="76"/>
      <c r="M219" s="82">
        <f t="shared" si="15"/>
        <v>4413.8</v>
      </c>
      <c r="N219" s="82"/>
      <c r="O219" s="82">
        <f t="shared" si="14"/>
        <v>4413.8</v>
      </c>
      <c r="P219" s="145"/>
      <c r="Q219" s="125">
        <f t="shared" si="12"/>
        <v>4413.8</v>
      </c>
    </row>
    <row r="220" spans="1:17" ht="12.75" customHeight="1" x14ac:dyDescent="0.2">
      <c r="A220" s="7" t="s">
        <v>127</v>
      </c>
      <c r="B220" s="61">
        <v>63</v>
      </c>
      <c r="C220" s="62">
        <v>400</v>
      </c>
      <c r="D220" s="37" t="s">
        <v>7</v>
      </c>
      <c r="E220" s="38" t="s">
        <v>7</v>
      </c>
      <c r="F220" s="37" t="s">
        <v>7</v>
      </c>
      <c r="G220" s="39" t="s">
        <v>7</v>
      </c>
      <c r="H220" s="40" t="s">
        <v>7</v>
      </c>
      <c r="I220" s="43">
        <f>I221</f>
        <v>1073.8</v>
      </c>
      <c r="J220" s="43"/>
      <c r="K220" s="45">
        <f t="shared" si="9"/>
        <v>1073.8</v>
      </c>
      <c r="L220" s="76">
        <f>L221</f>
        <v>-179.3</v>
      </c>
      <c r="M220" s="82">
        <f t="shared" si="15"/>
        <v>894.5</v>
      </c>
      <c r="N220" s="82"/>
      <c r="O220" s="82">
        <f t="shared" si="14"/>
        <v>894.5</v>
      </c>
      <c r="P220" s="82">
        <f>P221</f>
        <v>500</v>
      </c>
      <c r="Q220" s="223">
        <f t="shared" si="12"/>
        <v>1394.5</v>
      </c>
    </row>
    <row r="221" spans="1:17" ht="12.75" customHeight="1" x14ac:dyDescent="0.2">
      <c r="A221" s="7" t="s">
        <v>126</v>
      </c>
      <c r="B221" s="61">
        <v>63</v>
      </c>
      <c r="C221" s="62">
        <v>412</v>
      </c>
      <c r="D221" s="37" t="s">
        <v>7</v>
      </c>
      <c r="E221" s="38" t="s">
        <v>7</v>
      </c>
      <c r="F221" s="37" t="s">
        <v>7</v>
      </c>
      <c r="G221" s="39" t="s">
        <v>7</v>
      </c>
      <c r="H221" s="40" t="s">
        <v>7</v>
      </c>
      <c r="I221" s="43">
        <f>I222</f>
        <v>1073.8</v>
      </c>
      <c r="J221" s="43"/>
      <c r="K221" s="45">
        <f t="shared" si="9"/>
        <v>1073.8</v>
      </c>
      <c r="L221" s="76">
        <f>L222</f>
        <v>-179.3</v>
      </c>
      <c r="M221" s="82">
        <f t="shared" si="15"/>
        <v>894.5</v>
      </c>
      <c r="N221" s="82"/>
      <c r="O221" s="82">
        <f t="shared" si="14"/>
        <v>894.5</v>
      </c>
      <c r="P221" s="82">
        <f>P222</f>
        <v>500</v>
      </c>
      <c r="Q221" s="223">
        <f t="shared" si="12"/>
        <v>1394.5</v>
      </c>
    </row>
    <row r="222" spans="1:17" ht="45" customHeight="1" x14ac:dyDescent="0.2">
      <c r="A222" s="7" t="s">
        <v>321</v>
      </c>
      <c r="B222" s="61">
        <v>63</v>
      </c>
      <c r="C222" s="62">
        <v>412</v>
      </c>
      <c r="D222" s="37" t="s">
        <v>229</v>
      </c>
      <c r="E222" s="38" t="s">
        <v>3</v>
      </c>
      <c r="F222" s="37" t="s">
        <v>2</v>
      </c>
      <c r="G222" s="39" t="s">
        <v>9</v>
      </c>
      <c r="H222" s="40" t="s">
        <v>7</v>
      </c>
      <c r="I222" s="43">
        <f>I223+I226</f>
        <v>1073.8</v>
      </c>
      <c r="J222" s="43"/>
      <c r="K222" s="45">
        <f t="shared" si="9"/>
        <v>1073.8</v>
      </c>
      <c r="L222" s="76">
        <f>L226</f>
        <v>-179.3</v>
      </c>
      <c r="M222" s="82">
        <f t="shared" si="15"/>
        <v>894.5</v>
      </c>
      <c r="N222" s="82"/>
      <c r="O222" s="82">
        <f t="shared" si="14"/>
        <v>894.5</v>
      </c>
      <c r="P222" s="82">
        <f>P226</f>
        <v>500</v>
      </c>
      <c r="Q222" s="223">
        <f t="shared" si="12"/>
        <v>1394.5</v>
      </c>
    </row>
    <row r="223" spans="1:17" ht="45" customHeight="1" x14ac:dyDescent="0.2">
      <c r="A223" s="7" t="s">
        <v>249</v>
      </c>
      <c r="B223" s="61">
        <v>63</v>
      </c>
      <c r="C223" s="62">
        <v>412</v>
      </c>
      <c r="D223" s="37" t="s">
        <v>229</v>
      </c>
      <c r="E223" s="38" t="s">
        <v>3</v>
      </c>
      <c r="F223" s="37" t="s">
        <v>2</v>
      </c>
      <c r="G223" s="39" t="s">
        <v>248</v>
      </c>
      <c r="H223" s="40" t="s">
        <v>7</v>
      </c>
      <c r="I223" s="43">
        <f>I224</f>
        <v>858.8</v>
      </c>
      <c r="J223" s="43"/>
      <c r="K223" s="45">
        <f t="shared" si="9"/>
        <v>858.8</v>
      </c>
      <c r="L223" s="76"/>
      <c r="M223" s="82">
        <f t="shared" si="15"/>
        <v>858.8</v>
      </c>
      <c r="N223" s="82"/>
      <c r="O223" s="82">
        <f t="shared" si="14"/>
        <v>858.8</v>
      </c>
      <c r="P223" s="145"/>
      <c r="Q223" s="125">
        <f t="shared" si="12"/>
        <v>858.8</v>
      </c>
    </row>
    <row r="224" spans="1:17" ht="22.5" customHeight="1" x14ac:dyDescent="0.2">
      <c r="A224" s="7" t="s">
        <v>87</v>
      </c>
      <c r="B224" s="61">
        <v>63</v>
      </c>
      <c r="C224" s="62">
        <v>412</v>
      </c>
      <c r="D224" s="37" t="s">
        <v>229</v>
      </c>
      <c r="E224" s="38" t="s">
        <v>3</v>
      </c>
      <c r="F224" s="37" t="s">
        <v>2</v>
      </c>
      <c r="G224" s="39" t="s">
        <v>248</v>
      </c>
      <c r="H224" s="40">
        <v>600</v>
      </c>
      <c r="I224" s="43">
        <f>I225</f>
        <v>858.8</v>
      </c>
      <c r="J224" s="43"/>
      <c r="K224" s="45">
        <f t="shared" si="9"/>
        <v>858.8</v>
      </c>
      <c r="L224" s="76"/>
      <c r="M224" s="82">
        <f t="shared" si="15"/>
        <v>858.8</v>
      </c>
      <c r="N224" s="82"/>
      <c r="O224" s="82">
        <f t="shared" si="14"/>
        <v>858.8</v>
      </c>
      <c r="P224" s="145"/>
      <c r="Q224" s="125">
        <f t="shared" si="12"/>
        <v>858.8</v>
      </c>
    </row>
    <row r="225" spans="1:17" ht="12.75" customHeight="1" x14ac:dyDescent="0.2">
      <c r="A225" s="7" t="s">
        <v>178</v>
      </c>
      <c r="B225" s="61">
        <v>63</v>
      </c>
      <c r="C225" s="62">
        <v>412</v>
      </c>
      <c r="D225" s="37" t="s">
        <v>229</v>
      </c>
      <c r="E225" s="38" t="s">
        <v>3</v>
      </c>
      <c r="F225" s="37" t="s">
        <v>2</v>
      </c>
      <c r="G225" s="39" t="s">
        <v>248</v>
      </c>
      <c r="H225" s="40">
        <v>610</v>
      </c>
      <c r="I225" s="43">
        <v>858.8</v>
      </c>
      <c r="J225" s="43"/>
      <c r="K225" s="45">
        <f t="shared" si="9"/>
        <v>858.8</v>
      </c>
      <c r="L225" s="76"/>
      <c r="M225" s="82">
        <f t="shared" si="15"/>
        <v>858.8</v>
      </c>
      <c r="N225" s="82"/>
      <c r="O225" s="82">
        <f t="shared" si="14"/>
        <v>858.8</v>
      </c>
      <c r="P225" s="145"/>
      <c r="Q225" s="125">
        <f t="shared" si="12"/>
        <v>858.8</v>
      </c>
    </row>
    <row r="226" spans="1:17" ht="22.5" customHeight="1" x14ac:dyDescent="0.2">
      <c r="A226" s="7" t="s">
        <v>342</v>
      </c>
      <c r="B226" s="61">
        <v>63</v>
      </c>
      <c r="C226" s="62">
        <v>412</v>
      </c>
      <c r="D226" s="37" t="s">
        <v>229</v>
      </c>
      <c r="E226" s="38" t="s">
        <v>3</v>
      </c>
      <c r="F226" s="37" t="s">
        <v>2</v>
      </c>
      <c r="G226" s="39" t="s">
        <v>247</v>
      </c>
      <c r="H226" s="40" t="s">
        <v>7</v>
      </c>
      <c r="I226" s="43">
        <f>I227</f>
        <v>215</v>
      </c>
      <c r="J226" s="43"/>
      <c r="K226" s="45">
        <f t="shared" si="9"/>
        <v>215</v>
      </c>
      <c r="L226" s="76">
        <f>L227</f>
        <v>-179.3</v>
      </c>
      <c r="M226" s="82">
        <f t="shared" si="15"/>
        <v>35.699999999999989</v>
      </c>
      <c r="N226" s="82"/>
      <c r="O226" s="82">
        <f t="shared" si="14"/>
        <v>35.699999999999989</v>
      </c>
      <c r="P226" s="82">
        <f>P227</f>
        <v>500</v>
      </c>
      <c r="Q226" s="223">
        <f t="shared" si="12"/>
        <v>535.70000000000005</v>
      </c>
    </row>
    <row r="227" spans="1:17" ht="22.5" customHeight="1" x14ac:dyDescent="0.2">
      <c r="A227" s="7" t="s">
        <v>87</v>
      </c>
      <c r="B227" s="61">
        <v>63</v>
      </c>
      <c r="C227" s="62">
        <v>412</v>
      </c>
      <c r="D227" s="37" t="s">
        <v>229</v>
      </c>
      <c r="E227" s="38" t="s">
        <v>3</v>
      </c>
      <c r="F227" s="37" t="s">
        <v>2</v>
      </c>
      <c r="G227" s="39" t="s">
        <v>247</v>
      </c>
      <c r="H227" s="40">
        <v>600</v>
      </c>
      <c r="I227" s="43">
        <f>I228</f>
        <v>215</v>
      </c>
      <c r="J227" s="43"/>
      <c r="K227" s="45">
        <f t="shared" ref="K227:K316" si="16">I227+J227</f>
        <v>215</v>
      </c>
      <c r="L227" s="76">
        <f>L228</f>
        <v>-179.3</v>
      </c>
      <c r="M227" s="82">
        <f t="shared" si="15"/>
        <v>35.699999999999989</v>
      </c>
      <c r="N227" s="82"/>
      <c r="O227" s="82">
        <f t="shared" si="14"/>
        <v>35.699999999999989</v>
      </c>
      <c r="P227" s="82">
        <f>P228</f>
        <v>500</v>
      </c>
      <c r="Q227" s="223">
        <f t="shared" si="12"/>
        <v>535.70000000000005</v>
      </c>
    </row>
    <row r="228" spans="1:17" ht="12.75" customHeight="1" x14ac:dyDescent="0.2">
      <c r="A228" s="7" t="s">
        <v>178</v>
      </c>
      <c r="B228" s="61">
        <v>63</v>
      </c>
      <c r="C228" s="62">
        <v>412</v>
      </c>
      <c r="D228" s="37" t="s">
        <v>229</v>
      </c>
      <c r="E228" s="38" t="s">
        <v>3</v>
      </c>
      <c r="F228" s="37" t="s">
        <v>2</v>
      </c>
      <c r="G228" s="39" t="s">
        <v>247</v>
      </c>
      <c r="H228" s="40">
        <v>610</v>
      </c>
      <c r="I228" s="43">
        <v>215</v>
      </c>
      <c r="J228" s="43"/>
      <c r="K228" s="45">
        <f t="shared" si="16"/>
        <v>215</v>
      </c>
      <c r="L228" s="76">
        <v>-179.3</v>
      </c>
      <c r="M228" s="82">
        <f t="shared" si="15"/>
        <v>35.699999999999989</v>
      </c>
      <c r="N228" s="82"/>
      <c r="O228" s="82">
        <f t="shared" si="14"/>
        <v>35.699999999999989</v>
      </c>
      <c r="P228" s="82">
        <v>500</v>
      </c>
      <c r="Q228" s="223">
        <f t="shared" si="12"/>
        <v>535.70000000000005</v>
      </c>
    </row>
    <row r="229" spans="1:17" ht="15.6" customHeight="1" x14ac:dyDescent="0.2">
      <c r="A229" s="7" t="s">
        <v>65</v>
      </c>
      <c r="B229" s="61">
        <v>63</v>
      </c>
      <c r="C229" s="62">
        <v>700</v>
      </c>
      <c r="D229" s="37" t="s">
        <v>7</v>
      </c>
      <c r="E229" s="38" t="s">
        <v>7</v>
      </c>
      <c r="F229" s="37" t="s">
        <v>7</v>
      </c>
      <c r="G229" s="39" t="s">
        <v>7</v>
      </c>
      <c r="H229" s="40" t="s">
        <v>7</v>
      </c>
      <c r="I229" s="43">
        <f>I230</f>
        <v>21662.9</v>
      </c>
      <c r="J229" s="43"/>
      <c r="K229" s="45">
        <f t="shared" si="16"/>
        <v>21662.9</v>
      </c>
      <c r="L229" s="78">
        <f>L230</f>
        <v>100</v>
      </c>
      <c r="M229" s="82">
        <f t="shared" si="15"/>
        <v>21762.9</v>
      </c>
      <c r="N229" s="82">
        <f>N252+N230</f>
        <v>1600</v>
      </c>
      <c r="O229" s="82">
        <f t="shared" si="14"/>
        <v>23362.9</v>
      </c>
      <c r="P229" s="219">
        <f>P230</f>
        <v>752.2</v>
      </c>
      <c r="Q229" s="223">
        <f t="shared" si="12"/>
        <v>24115.100000000002</v>
      </c>
    </row>
    <row r="230" spans="1:17" ht="12.75" customHeight="1" x14ac:dyDescent="0.2">
      <c r="A230" s="7" t="s">
        <v>213</v>
      </c>
      <c r="B230" s="61">
        <v>63</v>
      </c>
      <c r="C230" s="62">
        <v>703</v>
      </c>
      <c r="D230" s="37"/>
      <c r="E230" s="38"/>
      <c r="F230" s="37"/>
      <c r="G230" s="39"/>
      <c r="H230" s="40"/>
      <c r="I230" s="43">
        <f>I231</f>
        <v>21662.9</v>
      </c>
      <c r="J230" s="43"/>
      <c r="K230" s="45">
        <f t="shared" si="16"/>
        <v>21662.9</v>
      </c>
      <c r="L230" s="78">
        <f>L244+L231</f>
        <v>100</v>
      </c>
      <c r="M230" s="82">
        <f t="shared" si="15"/>
        <v>21762.9</v>
      </c>
      <c r="N230" s="82">
        <f>N231</f>
        <v>1500</v>
      </c>
      <c r="O230" s="82">
        <f t="shared" si="14"/>
        <v>23262.9</v>
      </c>
      <c r="P230" s="219">
        <f>P231+P248+P244</f>
        <v>752.2</v>
      </c>
      <c r="Q230" s="223">
        <f t="shared" si="12"/>
        <v>24015.100000000002</v>
      </c>
    </row>
    <row r="231" spans="1:17" ht="56.25" customHeight="1" x14ac:dyDescent="0.2">
      <c r="A231" s="7" t="s">
        <v>340</v>
      </c>
      <c r="B231" s="61">
        <v>63</v>
      </c>
      <c r="C231" s="62">
        <v>703</v>
      </c>
      <c r="D231" s="37" t="s">
        <v>177</v>
      </c>
      <c r="E231" s="38" t="s">
        <v>3</v>
      </c>
      <c r="F231" s="37" t="s">
        <v>2</v>
      </c>
      <c r="G231" s="39" t="s">
        <v>9</v>
      </c>
      <c r="H231" s="40" t="s">
        <v>7</v>
      </c>
      <c r="I231" s="43">
        <f>I232+I235+I238+I241</f>
        <v>21662.9</v>
      </c>
      <c r="J231" s="43"/>
      <c r="K231" s="45">
        <f t="shared" si="16"/>
        <v>21662.9</v>
      </c>
      <c r="L231" s="78">
        <f>L238</f>
        <v>31.384599999999999</v>
      </c>
      <c r="M231" s="82">
        <f t="shared" si="15"/>
        <v>21694.284600000003</v>
      </c>
      <c r="N231" s="82">
        <f>N241</f>
        <v>1500</v>
      </c>
      <c r="O231" s="82">
        <f t="shared" si="14"/>
        <v>23194.284600000003</v>
      </c>
      <c r="P231" s="219">
        <f>P238</f>
        <v>713.11540000000002</v>
      </c>
      <c r="Q231" s="223">
        <f t="shared" si="12"/>
        <v>23907.4</v>
      </c>
    </row>
    <row r="232" spans="1:17" ht="56.65" customHeight="1" x14ac:dyDescent="0.2">
      <c r="A232" s="7" t="s">
        <v>212</v>
      </c>
      <c r="B232" s="61">
        <v>63</v>
      </c>
      <c r="C232" s="62">
        <v>703</v>
      </c>
      <c r="D232" s="37" t="s">
        <v>177</v>
      </c>
      <c r="E232" s="38" t="s">
        <v>3</v>
      </c>
      <c r="F232" s="37" t="s">
        <v>2</v>
      </c>
      <c r="G232" s="39" t="s">
        <v>211</v>
      </c>
      <c r="H232" s="40" t="s">
        <v>7</v>
      </c>
      <c r="I232" s="43">
        <f>I233</f>
        <v>729.1</v>
      </c>
      <c r="J232" s="43"/>
      <c r="K232" s="45">
        <f t="shared" si="16"/>
        <v>729.1</v>
      </c>
      <c r="L232" s="76"/>
      <c r="M232" s="82">
        <f t="shared" si="15"/>
        <v>729.1</v>
      </c>
      <c r="N232" s="82"/>
      <c r="O232" s="82">
        <f t="shared" si="14"/>
        <v>729.1</v>
      </c>
      <c r="P232" s="145"/>
      <c r="Q232" s="125">
        <f t="shared" si="12"/>
        <v>729.1</v>
      </c>
    </row>
    <row r="233" spans="1:17" ht="22.5" customHeight="1" x14ac:dyDescent="0.2">
      <c r="A233" s="7" t="s">
        <v>87</v>
      </c>
      <c r="B233" s="61">
        <v>63</v>
      </c>
      <c r="C233" s="62">
        <v>703</v>
      </c>
      <c r="D233" s="37" t="s">
        <v>177</v>
      </c>
      <c r="E233" s="38" t="s">
        <v>3</v>
      </c>
      <c r="F233" s="37" t="s">
        <v>2</v>
      </c>
      <c r="G233" s="39" t="s">
        <v>211</v>
      </c>
      <c r="H233" s="40">
        <v>600</v>
      </c>
      <c r="I233" s="43">
        <f>I234</f>
        <v>729.1</v>
      </c>
      <c r="J233" s="43"/>
      <c r="K233" s="45">
        <f t="shared" si="16"/>
        <v>729.1</v>
      </c>
      <c r="L233" s="76"/>
      <c r="M233" s="82">
        <f t="shared" si="15"/>
        <v>729.1</v>
      </c>
      <c r="N233" s="82"/>
      <c r="O233" s="82">
        <f t="shared" si="14"/>
        <v>729.1</v>
      </c>
      <c r="P233" s="145"/>
      <c r="Q233" s="125">
        <f t="shared" si="12"/>
        <v>729.1</v>
      </c>
    </row>
    <row r="234" spans="1:17" ht="12.75" customHeight="1" x14ac:dyDescent="0.2">
      <c r="A234" s="7" t="s">
        <v>178</v>
      </c>
      <c r="B234" s="61">
        <v>63</v>
      </c>
      <c r="C234" s="62">
        <v>703</v>
      </c>
      <c r="D234" s="37" t="s">
        <v>177</v>
      </c>
      <c r="E234" s="38" t="s">
        <v>3</v>
      </c>
      <c r="F234" s="37" t="s">
        <v>2</v>
      </c>
      <c r="G234" s="39" t="s">
        <v>211</v>
      </c>
      <c r="H234" s="40">
        <v>610</v>
      </c>
      <c r="I234" s="43">
        <v>729.1</v>
      </c>
      <c r="J234" s="43"/>
      <c r="K234" s="45">
        <f t="shared" si="16"/>
        <v>729.1</v>
      </c>
      <c r="L234" s="76"/>
      <c r="M234" s="82">
        <f t="shared" si="15"/>
        <v>729.1</v>
      </c>
      <c r="N234" s="82"/>
      <c r="O234" s="82">
        <f t="shared" si="14"/>
        <v>729.1</v>
      </c>
      <c r="P234" s="145"/>
      <c r="Q234" s="125">
        <f t="shared" si="12"/>
        <v>729.1</v>
      </c>
    </row>
    <row r="235" spans="1:17" ht="22.5" customHeight="1" x14ac:dyDescent="0.2">
      <c r="A235" s="7" t="s">
        <v>210</v>
      </c>
      <c r="B235" s="61">
        <v>63</v>
      </c>
      <c r="C235" s="62">
        <v>703</v>
      </c>
      <c r="D235" s="37" t="s">
        <v>177</v>
      </c>
      <c r="E235" s="38" t="s">
        <v>3</v>
      </c>
      <c r="F235" s="37" t="s">
        <v>2</v>
      </c>
      <c r="G235" s="39" t="s">
        <v>209</v>
      </c>
      <c r="H235" s="40" t="s">
        <v>7</v>
      </c>
      <c r="I235" s="43">
        <f>I236</f>
        <v>363.1</v>
      </c>
      <c r="J235" s="43"/>
      <c r="K235" s="45">
        <f t="shared" si="16"/>
        <v>363.1</v>
      </c>
      <c r="L235" s="76"/>
      <c r="M235" s="82">
        <f t="shared" si="15"/>
        <v>363.1</v>
      </c>
      <c r="N235" s="82"/>
      <c r="O235" s="82">
        <f t="shared" si="14"/>
        <v>363.1</v>
      </c>
      <c r="P235" s="145"/>
      <c r="Q235" s="125">
        <f t="shared" si="12"/>
        <v>363.1</v>
      </c>
    </row>
    <row r="236" spans="1:17" ht="22.5" customHeight="1" x14ac:dyDescent="0.2">
      <c r="A236" s="7" t="s">
        <v>87</v>
      </c>
      <c r="B236" s="61">
        <v>63</v>
      </c>
      <c r="C236" s="62">
        <v>703</v>
      </c>
      <c r="D236" s="37" t="s">
        <v>177</v>
      </c>
      <c r="E236" s="38" t="s">
        <v>3</v>
      </c>
      <c r="F236" s="37" t="s">
        <v>2</v>
      </c>
      <c r="G236" s="39" t="s">
        <v>209</v>
      </c>
      <c r="H236" s="40">
        <v>600</v>
      </c>
      <c r="I236" s="43">
        <f>I237</f>
        <v>363.1</v>
      </c>
      <c r="J236" s="43"/>
      <c r="K236" s="45">
        <f t="shared" si="16"/>
        <v>363.1</v>
      </c>
      <c r="L236" s="76"/>
      <c r="M236" s="82">
        <f t="shared" si="15"/>
        <v>363.1</v>
      </c>
      <c r="N236" s="82"/>
      <c r="O236" s="82">
        <f t="shared" si="14"/>
        <v>363.1</v>
      </c>
      <c r="P236" s="145"/>
      <c r="Q236" s="125">
        <f t="shared" si="12"/>
        <v>363.1</v>
      </c>
    </row>
    <row r="237" spans="1:17" ht="12.75" customHeight="1" x14ac:dyDescent="0.2">
      <c r="A237" s="7" t="s">
        <v>178</v>
      </c>
      <c r="B237" s="61">
        <v>63</v>
      </c>
      <c r="C237" s="62">
        <v>703</v>
      </c>
      <c r="D237" s="37" t="s">
        <v>177</v>
      </c>
      <c r="E237" s="38" t="s">
        <v>3</v>
      </c>
      <c r="F237" s="37" t="s">
        <v>2</v>
      </c>
      <c r="G237" s="39" t="s">
        <v>209</v>
      </c>
      <c r="H237" s="40">
        <v>610</v>
      </c>
      <c r="I237" s="43">
        <v>363.1</v>
      </c>
      <c r="J237" s="43"/>
      <c r="K237" s="45">
        <f t="shared" si="16"/>
        <v>363.1</v>
      </c>
      <c r="L237" s="76"/>
      <c r="M237" s="82">
        <f t="shared" si="15"/>
        <v>363.1</v>
      </c>
      <c r="N237" s="82"/>
      <c r="O237" s="82">
        <f t="shared" si="14"/>
        <v>363.1</v>
      </c>
      <c r="P237" s="145"/>
      <c r="Q237" s="125">
        <f t="shared" si="12"/>
        <v>363.1</v>
      </c>
    </row>
    <row r="238" spans="1:17" ht="12.75" customHeight="1" x14ac:dyDescent="0.2">
      <c r="A238" s="7" t="s">
        <v>208</v>
      </c>
      <c r="B238" s="61">
        <v>63</v>
      </c>
      <c r="C238" s="62">
        <v>703</v>
      </c>
      <c r="D238" s="37" t="s">
        <v>177</v>
      </c>
      <c r="E238" s="38" t="s">
        <v>3</v>
      </c>
      <c r="F238" s="37" t="s">
        <v>2</v>
      </c>
      <c r="G238" s="39" t="s">
        <v>207</v>
      </c>
      <c r="H238" s="40" t="s">
        <v>7</v>
      </c>
      <c r="I238" s="43">
        <f>I239</f>
        <v>12</v>
      </c>
      <c r="J238" s="43"/>
      <c r="K238" s="45">
        <f t="shared" si="16"/>
        <v>12</v>
      </c>
      <c r="L238" s="78">
        <f>L239</f>
        <v>31.384599999999999</v>
      </c>
      <c r="M238" s="82">
        <f t="shared" si="15"/>
        <v>43.384599999999999</v>
      </c>
      <c r="N238" s="82"/>
      <c r="O238" s="82">
        <f t="shared" si="14"/>
        <v>43.384599999999999</v>
      </c>
      <c r="P238" s="82">
        <f>P239</f>
        <v>713.11540000000002</v>
      </c>
      <c r="Q238" s="223">
        <f t="shared" si="12"/>
        <v>756.5</v>
      </c>
    </row>
    <row r="239" spans="1:17" ht="22.5" customHeight="1" x14ac:dyDescent="0.2">
      <c r="A239" s="7" t="s">
        <v>87</v>
      </c>
      <c r="B239" s="61">
        <v>63</v>
      </c>
      <c r="C239" s="62">
        <v>703</v>
      </c>
      <c r="D239" s="37" t="s">
        <v>177</v>
      </c>
      <c r="E239" s="38" t="s">
        <v>3</v>
      </c>
      <c r="F239" s="37" t="s">
        <v>2</v>
      </c>
      <c r="G239" s="39" t="s">
        <v>207</v>
      </c>
      <c r="H239" s="40">
        <v>600</v>
      </c>
      <c r="I239" s="43">
        <f>I240</f>
        <v>12</v>
      </c>
      <c r="J239" s="43"/>
      <c r="K239" s="45">
        <f t="shared" si="16"/>
        <v>12</v>
      </c>
      <c r="L239" s="78">
        <f>L240</f>
        <v>31.384599999999999</v>
      </c>
      <c r="M239" s="82">
        <f t="shared" si="15"/>
        <v>43.384599999999999</v>
      </c>
      <c r="N239" s="82"/>
      <c r="O239" s="82">
        <f t="shared" si="14"/>
        <v>43.384599999999999</v>
      </c>
      <c r="P239" s="219">
        <f>P240</f>
        <v>713.11540000000002</v>
      </c>
      <c r="Q239" s="223">
        <f t="shared" ref="Q239:Q311" si="17">O239+P239</f>
        <v>756.5</v>
      </c>
    </row>
    <row r="240" spans="1:17" ht="12.75" customHeight="1" x14ac:dyDescent="0.2">
      <c r="A240" s="7" t="s">
        <v>178</v>
      </c>
      <c r="B240" s="61">
        <v>63</v>
      </c>
      <c r="C240" s="62">
        <v>703</v>
      </c>
      <c r="D240" s="37" t="s">
        <v>177</v>
      </c>
      <c r="E240" s="38" t="s">
        <v>3</v>
      </c>
      <c r="F240" s="37" t="s">
        <v>2</v>
      </c>
      <c r="G240" s="39" t="s">
        <v>207</v>
      </c>
      <c r="H240" s="40">
        <v>610</v>
      </c>
      <c r="I240" s="43">
        <v>12</v>
      </c>
      <c r="J240" s="43"/>
      <c r="K240" s="45">
        <f t="shared" si="16"/>
        <v>12</v>
      </c>
      <c r="L240" s="78">
        <v>31.384599999999999</v>
      </c>
      <c r="M240" s="82">
        <f t="shared" si="15"/>
        <v>43.384599999999999</v>
      </c>
      <c r="N240" s="82"/>
      <c r="O240" s="82">
        <f t="shared" si="14"/>
        <v>43.384599999999999</v>
      </c>
      <c r="P240" s="219">
        <f>697.2+15.9154</f>
        <v>713.11540000000002</v>
      </c>
      <c r="Q240" s="223">
        <f t="shared" si="17"/>
        <v>756.5</v>
      </c>
    </row>
    <row r="241" spans="1:17" ht="45" customHeight="1" x14ac:dyDescent="0.2">
      <c r="A241" s="7" t="s">
        <v>206</v>
      </c>
      <c r="B241" s="61">
        <v>63</v>
      </c>
      <c r="C241" s="62">
        <v>703</v>
      </c>
      <c r="D241" s="37" t="s">
        <v>177</v>
      </c>
      <c r="E241" s="38" t="s">
        <v>3</v>
      </c>
      <c r="F241" s="37" t="s">
        <v>2</v>
      </c>
      <c r="G241" s="39" t="s">
        <v>205</v>
      </c>
      <c r="H241" s="40" t="s">
        <v>7</v>
      </c>
      <c r="I241" s="43">
        <f>I242</f>
        <v>20558.7</v>
      </c>
      <c r="J241" s="43"/>
      <c r="K241" s="45">
        <f t="shared" si="16"/>
        <v>20558.7</v>
      </c>
      <c r="L241" s="78"/>
      <c r="M241" s="82">
        <f t="shared" si="15"/>
        <v>20558.7</v>
      </c>
      <c r="N241" s="82">
        <f>N242</f>
        <v>1500</v>
      </c>
      <c r="O241" s="82">
        <f t="shared" si="14"/>
        <v>22058.7</v>
      </c>
      <c r="P241" s="145"/>
      <c r="Q241" s="125">
        <f t="shared" si="17"/>
        <v>22058.7</v>
      </c>
    </row>
    <row r="242" spans="1:17" ht="22.5" customHeight="1" x14ac:dyDescent="0.2">
      <c r="A242" s="7" t="s">
        <v>87</v>
      </c>
      <c r="B242" s="61">
        <v>63</v>
      </c>
      <c r="C242" s="62">
        <v>703</v>
      </c>
      <c r="D242" s="37" t="s">
        <v>177</v>
      </c>
      <c r="E242" s="38" t="s">
        <v>3</v>
      </c>
      <c r="F242" s="37" t="s">
        <v>2</v>
      </c>
      <c r="G242" s="39" t="s">
        <v>205</v>
      </c>
      <c r="H242" s="40">
        <v>600</v>
      </c>
      <c r="I242" s="43">
        <f>I243</f>
        <v>20558.7</v>
      </c>
      <c r="J242" s="43"/>
      <c r="K242" s="45">
        <f t="shared" si="16"/>
        <v>20558.7</v>
      </c>
      <c r="L242" s="76"/>
      <c r="M242" s="82">
        <f t="shared" si="15"/>
        <v>20558.7</v>
      </c>
      <c r="N242" s="82">
        <f>N243</f>
        <v>1500</v>
      </c>
      <c r="O242" s="82">
        <f t="shared" si="14"/>
        <v>22058.7</v>
      </c>
      <c r="P242" s="145"/>
      <c r="Q242" s="125">
        <f t="shared" si="17"/>
        <v>22058.7</v>
      </c>
    </row>
    <row r="243" spans="1:17" ht="12.75" customHeight="1" x14ac:dyDescent="0.2">
      <c r="A243" s="7" t="s">
        <v>178</v>
      </c>
      <c r="B243" s="61">
        <v>63</v>
      </c>
      <c r="C243" s="62">
        <v>703</v>
      </c>
      <c r="D243" s="37" t="s">
        <v>177</v>
      </c>
      <c r="E243" s="38" t="s">
        <v>3</v>
      </c>
      <c r="F243" s="37" t="s">
        <v>2</v>
      </c>
      <c r="G243" s="39" t="s">
        <v>205</v>
      </c>
      <c r="H243" s="40">
        <v>610</v>
      </c>
      <c r="I243" s="43">
        <v>20558.7</v>
      </c>
      <c r="J243" s="43"/>
      <c r="K243" s="45">
        <f t="shared" si="16"/>
        <v>20558.7</v>
      </c>
      <c r="L243" s="76"/>
      <c r="M243" s="82">
        <f t="shared" si="15"/>
        <v>20558.7</v>
      </c>
      <c r="N243" s="82">
        <v>1500</v>
      </c>
      <c r="O243" s="82">
        <f t="shared" si="14"/>
        <v>22058.7</v>
      </c>
      <c r="P243" s="145"/>
      <c r="Q243" s="125">
        <f t="shared" si="17"/>
        <v>22058.7</v>
      </c>
    </row>
    <row r="244" spans="1:17" ht="43.15" customHeight="1" x14ac:dyDescent="0.2">
      <c r="A244" s="7" t="s">
        <v>321</v>
      </c>
      <c r="B244" s="61">
        <v>63</v>
      </c>
      <c r="C244" s="62">
        <v>703</v>
      </c>
      <c r="D244" s="37">
        <v>5</v>
      </c>
      <c r="E244" s="38">
        <v>0</v>
      </c>
      <c r="F244" s="37">
        <v>0</v>
      </c>
      <c r="G244" s="39">
        <v>0</v>
      </c>
      <c r="H244" s="40"/>
      <c r="I244" s="43"/>
      <c r="J244" s="43"/>
      <c r="K244" s="45"/>
      <c r="L244" s="68">
        <f>L245</f>
        <v>68.615399999999994</v>
      </c>
      <c r="M244" s="82">
        <f t="shared" si="15"/>
        <v>68.615399999999994</v>
      </c>
      <c r="N244" s="82"/>
      <c r="O244" s="82">
        <f t="shared" si="14"/>
        <v>68.615399999999994</v>
      </c>
      <c r="P244" s="219">
        <f>P245</f>
        <v>-15.9154</v>
      </c>
      <c r="Q244" s="223">
        <f t="shared" si="17"/>
        <v>52.699999999999996</v>
      </c>
    </row>
    <row r="245" spans="1:17" ht="12.75" customHeight="1" x14ac:dyDescent="0.2">
      <c r="A245" s="7" t="s">
        <v>337</v>
      </c>
      <c r="B245" s="61">
        <v>63</v>
      </c>
      <c r="C245" s="62">
        <v>703</v>
      </c>
      <c r="D245" s="37">
        <v>5</v>
      </c>
      <c r="E245" s="38">
        <v>0</v>
      </c>
      <c r="F245" s="37">
        <v>0</v>
      </c>
      <c r="G245" s="39" t="s">
        <v>232</v>
      </c>
      <c r="H245" s="40"/>
      <c r="I245" s="43"/>
      <c r="J245" s="43"/>
      <c r="K245" s="45"/>
      <c r="L245" s="68">
        <f>L246</f>
        <v>68.615399999999994</v>
      </c>
      <c r="M245" s="82">
        <f t="shared" si="15"/>
        <v>68.615399999999994</v>
      </c>
      <c r="N245" s="82"/>
      <c r="O245" s="82">
        <f t="shared" si="14"/>
        <v>68.615399999999994</v>
      </c>
      <c r="P245" s="219">
        <f>P246</f>
        <v>-15.9154</v>
      </c>
      <c r="Q245" s="223">
        <f t="shared" si="17"/>
        <v>52.699999999999996</v>
      </c>
    </row>
    <row r="246" spans="1:17" ht="24.6" customHeight="1" x14ac:dyDescent="0.2">
      <c r="A246" s="7" t="s">
        <v>87</v>
      </c>
      <c r="B246" s="61">
        <v>63</v>
      </c>
      <c r="C246" s="62">
        <v>703</v>
      </c>
      <c r="D246" s="37">
        <v>5</v>
      </c>
      <c r="E246" s="38">
        <v>0</v>
      </c>
      <c r="F246" s="37">
        <v>0</v>
      </c>
      <c r="G246" s="39" t="s">
        <v>232</v>
      </c>
      <c r="H246" s="40">
        <v>600</v>
      </c>
      <c r="I246" s="43"/>
      <c r="J246" s="43"/>
      <c r="K246" s="45"/>
      <c r="L246" s="68">
        <f>L247</f>
        <v>68.615399999999994</v>
      </c>
      <c r="M246" s="82">
        <f t="shared" si="15"/>
        <v>68.615399999999994</v>
      </c>
      <c r="N246" s="82"/>
      <c r="O246" s="82">
        <f t="shared" si="14"/>
        <v>68.615399999999994</v>
      </c>
      <c r="P246" s="219">
        <f>P247</f>
        <v>-15.9154</v>
      </c>
      <c r="Q246" s="223">
        <f t="shared" si="17"/>
        <v>52.699999999999996</v>
      </c>
    </row>
    <row r="247" spans="1:17" ht="12.75" customHeight="1" x14ac:dyDescent="0.2">
      <c r="A247" s="7" t="s">
        <v>178</v>
      </c>
      <c r="B247" s="61">
        <v>63</v>
      </c>
      <c r="C247" s="62">
        <v>703</v>
      </c>
      <c r="D247" s="37">
        <v>5</v>
      </c>
      <c r="E247" s="38">
        <v>0</v>
      </c>
      <c r="F247" s="37">
        <v>0</v>
      </c>
      <c r="G247" s="39" t="s">
        <v>232</v>
      </c>
      <c r="H247" s="40">
        <v>610</v>
      </c>
      <c r="I247" s="43"/>
      <c r="J247" s="43"/>
      <c r="K247" s="45"/>
      <c r="L247" s="68">
        <f>50+50-31.3846</f>
        <v>68.615399999999994</v>
      </c>
      <c r="M247" s="82">
        <f t="shared" si="15"/>
        <v>68.615399999999994</v>
      </c>
      <c r="N247" s="82"/>
      <c r="O247" s="82">
        <f t="shared" si="14"/>
        <v>68.615399999999994</v>
      </c>
      <c r="P247" s="219">
        <v>-15.9154</v>
      </c>
      <c r="Q247" s="223">
        <f t="shared" si="17"/>
        <v>52.699999999999996</v>
      </c>
    </row>
    <row r="248" spans="1:17" ht="26.65" customHeight="1" x14ac:dyDescent="0.2">
      <c r="A248" s="64" t="s">
        <v>32</v>
      </c>
      <c r="B248" s="61">
        <v>63</v>
      </c>
      <c r="C248" s="62">
        <v>703</v>
      </c>
      <c r="D248" s="37">
        <v>55</v>
      </c>
      <c r="E248" s="38">
        <v>0</v>
      </c>
      <c r="F248" s="37">
        <v>0</v>
      </c>
      <c r="G248" s="39">
        <v>0</v>
      </c>
      <c r="H248" s="40"/>
      <c r="I248" s="43"/>
      <c r="J248" s="43"/>
      <c r="K248" s="45"/>
      <c r="L248" s="68"/>
      <c r="M248" s="82"/>
      <c r="N248" s="82"/>
      <c r="O248" s="82"/>
      <c r="P248" s="219">
        <f>P249</f>
        <v>55</v>
      </c>
      <c r="Q248" s="223">
        <f t="shared" si="17"/>
        <v>55</v>
      </c>
    </row>
    <row r="249" spans="1:17" ht="25.5" customHeight="1" x14ac:dyDescent="0.2">
      <c r="A249" s="64" t="s">
        <v>32</v>
      </c>
      <c r="B249" s="61">
        <v>63</v>
      </c>
      <c r="C249" s="62">
        <v>703</v>
      </c>
      <c r="D249" s="37">
        <v>55</v>
      </c>
      <c r="E249" s="38">
        <v>0</v>
      </c>
      <c r="F249" s="37">
        <v>0</v>
      </c>
      <c r="G249" s="39">
        <v>81400</v>
      </c>
      <c r="H249" s="40"/>
      <c r="I249" s="43"/>
      <c r="J249" s="43"/>
      <c r="K249" s="45"/>
      <c r="L249" s="68"/>
      <c r="M249" s="82"/>
      <c r="N249" s="82"/>
      <c r="O249" s="82"/>
      <c r="P249" s="219">
        <f>P250</f>
        <v>55</v>
      </c>
      <c r="Q249" s="223">
        <f t="shared" si="17"/>
        <v>55</v>
      </c>
    </row>
    <row r="250" spans="1:17" ht="22.5" customHeight="1" x14ac:dyDescent="0.2">
      <c r="A250" s="7" t="s">
        <v>87</v>
      </c>
      <c r="B250" s="61">
        <v>63</v>
      </c>
      <c r="C250" s="62">
        <v>703</v>
      </c>
      <c r="D250" s="37">
        <v>55</v>
      </c>
      <c r="E250" s="38">
        <v>0</v>
      </c>
      <c r="F250" s="37">
        <v>0</v>
      </c>
      <c r="G250" s="39">
        <v>81400</v>
      </c>
      <c r="H250" s="40">
        <v>600</v>
      </c>
      <c r="I250" s="43"/>
      <c r="J250" s="43"/>
      <c r="K250" s="45"/>
      <c r="L250" s="68"/>
      <c r="M250" s="82"/>
      <c r="N250" s="82"/>
      <c r="O250" s="82"/>
      <c r="P250" s="219">
        <f>P251</f>
        <v>55</v>
      </c>
      <c r="Q250" s="223">
        <f t="shared" si="17"/>
        <v>55</v>
      </c>
    </row>
    <row r="251" spans="1:17" ht="12.75" customHeight="1" x14ac:dyDescent="0.2">
      <c r="A251" s="7" t="s">
        <v>178</v>
      </c>
      <c r="B251" s="61">
        <v>63</v>
      </c>
      <c r="C251" s="62">
        <v>703</v>
      </c>
      <c r="D251" s="37">
        <v>55</v>
      </c>
      <c r="E251" s="38">
        <v>0</v>
      </c>
      <c r="F251" s="37">
        <v>0</v>
      </c>
      <c r="G251" s="39">
        <v>81400</v>
      </c>
      <c r="H251" s="40">
        <v>610</v>
      </c>
      <c r="I251" s="43"/>
      <c r="J251" s="43"/>
      <c r="K251" s="45"/>
      <c r="L251" s="68"/>
      <c r="M251" s="82"/>
      <c r="N251" s="82"/>
      <c r="O251" s="82"/>
      <c r="P251" s="219">
        <v>55</v>
      </c>
      <c r="Q251" s="223">
        <f t="shared" si="17"/>
        <v>55</v>
      </c>
    </row>
    <row r="252" spans="1:17" ht="55.15" customHeight="1" x14ac:dyDescent="0.2">
      <c r="A252" s="7" t="s">
        <v>328</v>
      </c>
      <c r="B252" s="61">
        <v>63</v>
      </c>
      <c r="C252" s="62">
        <v>707</v>
      </c>
      <c r="D252" s="37" t="s">
        <v>60</v>
      </c>
      <c r="E252" s="38" t="s">
        <v>3</v>
      </c>
      <c r="F252" s="37" t="s">
        <v>2</v>
      </c>
      <c r="G252" s="39" t="s">
        <v>9</v>
      </c>
      <c r="H252" s="40" t="s">
        <v>7</v>
      </c>
      <c r="I252" s="43">
        <f>I253+I258</f>
        <v>110165.69999999998</v>
      </c>
      <c r="J252" s="43"/>
      <c r="K252" s="45">
        <f t="shared" ref="K252:K255" si="18">I252+J252</f>
        <v>110165.69999999998</v>
      </c>
      <c r="L252" s="78">
        <f>L258</f>
        <v>3419.1750000000002</v>
      </c>
      <c r="M252" s="82">
        <f t="shared" si="15"/>
        <v>113584.87499999999</v>
      </c>
      <c r="N252" s="82">
        <f>N253</f>
        <v>100</v>
      </c>
      <c r="O252" s="82">
        <f t="shared" si="14"/>
        <v>113684.87499999999</v>
      </c>
      <c r="P252" s="82">
        <f>P253</f>
        <v>0</v>
      </c>
      <c r="Q252" s="223">
        <f t="shared" si="17"/>
        <v>113684.87499999999</v>
      </c>
    </row>
    <row r="253" spans="1:17" ht="12.75" customHeight="1" x14ac:dyDescent="0.2">
      <c r="A253" s="7" t="s">
        <v>63</v>
      </c>
      <c r="B253" s="61">
        <v>63</v>
      </c>
      <c r="C253" s="62">
        <v>707</v>
      </c>
      <c r="D253" s="37" t="s">
        <v>60</v>
      </c>
      <c r="E253" s="38" t="s">
        <v>3</v>
      </c>
      <c r="F253" s="37" t="s">
        <v>2</v>
      </c>
      <c r="G253" s="39" t="s">
        <v>62</v>
      </c>
      <c r="H253" s="40" t="s">
        <v>7</v>
      </c>
      <c r="I253" s="43">
        <f>I254</f>
        <v>30</v>
      </c>
      <c r="J253" s="43"/>
      <c r="K253" s="45">
        <f t="shared" si="18"/>
        <v>30</v>
      </c>
      <c r="L253" s="78"/>
      <c r="M253" s="82">
        <v>0</v>
      </c>
      <c r="N253" s="82">
        <f>N254</f>
        <v>100</v>
      </c>
      <c r="O253" s="82">
        <f t="shared" si="14"/>
        <v>100</v>
      </c>
      <c r="P253" s="82">
        <f>P254+P256</f>
        <v>0</v>
      </c>
      <c r="Q253" s="223">
        <f t="shared" si="17"/>
        <v>100</v>
      </c>
    </row>
    <row r="254" spans="1:17" ht="26.1" customHeight="1" x14ac:dyDescent="0.2">
      <c r="A254" s="7" t="s">
        <v>14</v>
      </c>
      <c r="B254" s="61">
        <v>63</v>
      </c>
      <c r="C254" s="62">
        <v>707</v>
      </c>
      <c r="D254" s="37" t="s">
        <v>60</v>
      </c>
      <c r="E254" s="38" t="s">
        <v>3</v>
      </c>
      <c r="F254" s="37" t="s">
        <v>2</v>
      </c>
      <c r="G254" s="39" t="s">
        <v>62</v>
      </c>
      <c r="H254" s="40">
        <v>200</v>
      </c>
      <c r="I254" s="43">
        <f>I255</f>
        <v>30</v>
      </c>
      <c r="J254" s="43"/>
      <c r="K254" s="45">
        <f t="shared" si="18"/>
        <v>30</v>
      </c>
      <c r="L254" s="78"/>
      <c r="M254" s="82">
        <v>0</v>
      </c>
      <c r="N254" s="82">
        <f>N255</f>
        <v>100</v>
      </c>
      <c r="O254" s="82">
        <f t="shared" si="14"/>
        <v>100</v>
      </c>
      <c r="P254" s="219">
        <f>P255</f>
        <v>-100</v>
      </c>
      <c r="Q254" s="223">
        <f t="shared" si="17"/>
        <v>0</v>
      </c>
    </row>
    <row r="255" spans="1:17" ht="21.6" customHeight="1" x14ac:dyDescent="0.2">
      <c r="A255" s="7" t="s">
        <v>13</v>
      </c>
      <c r="B255" s="61">
        <v>63</v>
      </c>
      <c r="C255" s="62">
        <v>707</v>
      </c>
      <c r="D255" s="37" t="s">
        <v>60</v>
      </c>
      <c r="E255" s="38" t="s">
        <v>3</v>
      </c>
      <c r="F255" s="37" t="s">
        <v>2</v>
      </c>
      <c r="G255" s="39" t="s">
        <v>62</v>
      </c>
      <c r="H255" s="40">
        <v>240</v>
      </c>
      <c r="I255" s="43">
        <v>30</v>
      </c>
      <c r="J255" s="43"/>
      <c r="K255" s="45">
        <f t="shared" si="18"/>
        <v>30</v>
      </c>
      <c r="L255" s="78"/>
      <c r="M255" s="82">
        <v>0</v>
      </c>
      <c r="N255" s="82">
        <f>20+80</f>
        <v>100</v>
      </c>
      <c r="O255" s="82">
        <f t="shared" si="14"/>
        <v>100</v>
      </c>
      <c r="P255" s="82">
        <v>-100</v>
      </c>
      <c r="Q255" s="223">
        <f t="shared" si="17"/>
        <v>0</v>
      </c>
    </row>
    <row r="256" spans="1:17" ht="21.6" customHeight="1" x14ac:dyDescent="0.2">
      <c r="A256" s="7" t="s">
        <v>87</v>
      </c>
      <c r="B256" s="61">
        <v>63</v>
      </c>
      <c r="C256" s="62">
        <v>707</v>
      </c>
      <c r="D256" s="37" t="s">
        <v>60</v>
      </c>
      <c r="E256" s="38" t="s">
        <v>3</v>
      </c>
      <c r="F256" s="37" t="s">
        <v>2</v>
      </c>
      <c r="G256" s="39" t="s">
        <v>62</v>
      </c>
      <c r="H256" s="40">
        <v>600</v>
      </c>
      <c r="I256" s="43"/>
      <c r="J256" s="43"/>
      <c r="K256" s="45"/>
      <c r="L256" s="68"/>
      <c r="M256" s="82"/>
      <c r="N256" s="82"/>
      <c r="O256" s="82"/>
      <c r="P256" s="219">
        <f>P257</f>
        <v>100</v>
      </c>
      <c r="Q256" s="223">
        <f t="shared" si="17"/>
        <v>100</v>
      </c>
    </row>
    <row r="257" spans="1:17" ht="12.6" customHeight="1" x14ac:dyDescent="0.2">
      <c r="A257" s="7" t="s">
        <v>178</v>
      </c>
      <c r="B257" s="61">
        <v>63</v>
      </c>
      <c r="C257" s="62">
        <v>707</v>
      </c>
      <c r="D257" s="37" t="s">
        <v>60</v>
      </c>
      <c r="E257" s="38" t="s">
        <v>3</v>
      </c>
      <c r="F257" s="37" t="s">
        <v>2</v>
      </c>
      <c r="G257" s="39" t="s">
        <v>62</v>
      </c>
      <c r="H257" s="40">
        <v>610</v>
      </c>
      <c r="I257" s="43"/>
      <c r="J257" s="43"/>
      <c r="K257" s="45"/>
      <c r="L257" s="68"/>
      <c r="M257" s="82"/>
      <c r="N257" s="82"/>
      <c r="O257" s="82"/>
      <c r="P257" s="219">
        <v>100</v>
      </c>
      <c r="Q257" s="223">
        <f t="shared" si="17"/>
        <v>100</v>
      </c>
    </row>
    <row r="258" spans="1:17" ht="12.75" customHeight="1" x14ac:dyDescent="0.2">
      <c r="A258" s="7" t="s">
        <v>246</v>
      </c>
      <c r="B258" s="61">
        <v>63</v>
      </c>
      <c r="C258" s="62">
        <v>800</v>
      </c>
      <c r="D258" s="37" t="s">
        <v>7</v>
      </c>
      <c r="E258" s="38" t="s">
        <v>7</v>
      </c>
      <c r="F258" s="37" t="s">
        <v>7</v>
      </c>
      <c r="G258" s="39" t="s">
        <v>7</v>
      </c>
      <c r="H258" s="40" t="s">
        <v>7</v>
      </c>
      <c r="I258" s="43">
        <f>I259+I307</f>
        <v>110135.69999999998</v>
      </c>
      <c r="J258" s="43"/>
      <c r="K258" s="45">
        <f t="shared" si="16"/>
        <v>110135.69999999998</v>
      </c>
      <c r="L258" s="45">
        <f>L259</f>
        <v>3419.1750000000002</v>
      </c>
      <c r="M258" s="82">
        <f t="shared" si="15"/>
        <v>113554.87499999999</v>
      </c>
      <c r="N258" s="82">
        <f>N259</f>
        <v>3571.8999999999996</v>
      </c>
      <c r="O258" s="82">
        <f t="shared" si="14"/>
        <v>117126.77499999998</v>
      </c>
      <c r="P258" s="82">
        <f>P259</f>
        <v>2056.3263200000001</v>
      </c>
      <c r="Q258" s="223">
        <f t="shared" si="17"/>
        <v>119183.10131999999</v>
      </c>
    </row>
    <row r="259" spans="1:17" ht="12.75" customHeight="1" x14ac:dyDescent="0.2">
      <c r="A259" s="7" t="s">
        <v>245</v>
      </c>
      <c r="B259" s="61">
        <v>63</v>
      </c>
      <c r="C259" s="62">
        <v>801</v>
      </c>
      <c r="D259" s="37" t="s">
        <v>7</v>
      </c>
      <c r="E259" s="38" t="s">
        <v>7</v>
      </c>
      <c r="F259" s="37" t="s">
        <v>7</v>
      </c>
      <c r="G259" s="39" t="s">
        <v>7</v>
      </c>
      <c r="H259" s="40" t="s">
        <v>7</v>
      </c>
      <c r="I259" s="43">
        <f>I260+I264</f>
        <v>108225.29999999999</v>
      </c>
      <c r="J259" s="43"/>
      <c r="K259" s="45">
        <f t="shared" si="16"/>
        <v>108225.29999999999</v>
      </c>
      <c r="L259" s="45">
        <f>L264</f>
        <v>3419.1750000000002</v>
      </c>
      <c r="M259" s="82">
        <f t="shared" si="15"/>
        <v>111644.47499999999</v>
      </c>
      <c r="N259" s="82">
        <f>N264</f>
        <v>3571.8999999999996</v>
      </c>
      <c r="O259" s="82">
        <f t="shared" si="14"/>
        <v>115216.37499999999</v>
      </c>
      <c r="P259" s="82">
        <f>P264</f>
        <v>2056.3263200000001</v>
      </c>
      <c r="Q259" s="223">
        <f t="shared" si="17"/>
        <v>117272.70131999999</v>
      </c>
    </row>
    <row r="260" spans="1:17" ht="56.25" customHeight="1" x14ac:dyDescent="0.2">
      <c r="A260" s="7" t="s">
        <v>331</v>
      </c>
      <c r="B260" s="61">
        <v>63</v>
      </c>
      <c r="C260" s="62">
        <v>801</v>
      </c>
      <c r="D260" s="37" t="s">
        <v>197</v>
      </c>
      <c r="E260" s="38" t="s">
        <v>3</v>
      </c>
      <c r="F260" s="37" t="s">
        <v>2</v>
      </c>
      <c r="G260" s="39" t="s">
        <v>9</v>
      </c>
      <c r="H260" s="40" t="s">
        <v>7</v>
      </c>
      <c r="I260" s="43">
        <f>I261</f>
        <v>300</v>
      </c>
      <c r="J260" s="43"/>
      <c r="K260" s="45">
        <f t="shared" si="16"/>
        <v>300</v>
      </c>
      <c r="L260" s="76"/>
      <c r="M260" s="82">
        <f t="shared" si="15"/>
        <v>300</v>
      </c>
      <c r="N260" s="82">
        <f>N261</f>
        <v>0</v>
      </c>
      <c r="O260" s="82">
        <f t="shared" si="14"/>
        <v>300</v>
      </c>
      <c r="P260" s="217"/>
      <c r="Q260" s="125">
        <f t="shared" si="17"/>
        <v>300</v>
      </c>
    </row>
    <row r="261" spans="1:17" ht="22.5" customHeight="1" x14ac:dyDescent="0.2">
      <c r="A261" s="7" t="s">
        <v>198</v>
      </c>
      <c r="B261" s="61">
        <v>63</v>
      </c>
      <c r="C261" s="62">
        <v>801</v>
      </c>
      <c r="D261" s="37" t="s">
        <v>197</v>
      </c>
      <c r="E261" s="38" t="s">
        <v>3</v>
      </c>
      <c r="F261" s="37" t="s">
        <v>2</v>
      </c>
      <c r="G261" s="39" t="s">
        <v>196</v>
      </c>
      <c r="H261" s="40" t="s">
        <v>7</v>
      </c>
      <c r="I261" s="43">
        <f>I262</f>
        <v>300</v>
      </c>
      <c r="J261" s="43"/>
      <c r="K261" s="45">
        <f t="shared" si="16"/>
        <v>300</v>
      </c>
      <c r="L261" s="76"/>
      <c r="M261" s="82">
        <f t="shared" si="15"/>
        <v>300</v>
      </c>
      <c r="N261" s="82"/>
      <c r="O261" s="82">
        <f t="shared" ref="O261:O333" si="19">M261+N261</f>
        <v>300</v>
      </c>
      <c r="P261" s="145"/>
      <c r="Q261" s="125">
        <f t="shared" si="17"/>
        <v>300</v>
      </c>
    </row>
    <row r="262" spans="1:17" ht="22.5" customHeight="1" x14ac:dyDescent="0.2">
      <c r="A262" s="7" t="s">
        <v>87</v>
      </c>
      <c r="B262" s="61">
        <v>63</v>
      </c>
      <c r="C262" s="62">
        <v>801</v>
      </c>
      <c r="D262" s="37" t="s">
        <v>197</v>
      </c>
      <c r="E262" s="38" t="s">
        <v>3</v>
      </c>
      <c r="F262" s="37" t="s">
        <v>2</v>
      </c>
      <c r="G262" s="39" t="s">
        <v>196</v>
      </c>
      <c r="H262" s="40">
        <v>600</v>
      </c>
      <c r="I262" s="43">
        <f>I263</f>
        <v>300</v>
      </c>
      <c r="J262" s="43"/>
      <c r="K262" s="45">
        <f t="shared" si="16"/>
        <v>300</v>
      </c>
      <c r="L262" s="76"/>
      <c r="M262" s="82">
        <f t="shared" si="15"/>
        <v>300</v>
      </c>
      <c r="N262" s="82"/>
      <c r="O262" s="82">
        <f t="shared" si="19"/>
        <v>300</v>
      </c>
      <c r="P262" s="145"/>
      <c r="Q262" s="125">
        <f t="shared" si="17"/>
        <v>300</v>
      </c>
    </row>
    <row r="263" spans="1:17" ht="12.75" customHeight="1" x14ac:dyDescent="0.2">
      <c r="A263" s="7" t="s">
        <v>178</v>
      </c>
      <c r="B263" s="61">
        <v>63</v>
      </c>
      <c r="C263" s="62">
        <v>801</v>
      </c>
      <c r="D263" s="37" t="s">
        <v>197</v>
      </c>
      <c r="E263" s="38" t="s">
        <v>3</v>
      </c>
      <c r="F263" s="37" t="s">
        <v>2</v>
      </c>
      <c r="G263" s="39" t="s">
        <v>196</v>
      </c>
      <c r="H263" s="40">
        <v>610</v>
      </c>
      <c r="I263" s="43">
        <v>300</v>
      </c>
      <c r="J263" s="43"/>
      <c r="K263" s="45">
        <f t="shared" si="16"/>
        <v>300</v>
      </c>
      <c r="L263" s="76"/>
      <c r="M263" s="82">
        <f t="shared" si="15"/>
        <v>300</v>
      </c>
      <c r="N263" s="82"/>
      <c r="O263" s="82">
        <f t="shared" si="19"/>
        <v>300</v>
      </c>
      <c r="P263" s="145"/>
      <c r="Q263" s="125">
        <f t="shared" si="17"/>
        <v>300</v>
      </c>
    </row>
    <row r="264" spans="1:17" ht="45" customHeight="1" x14ac:dyDescent="0.2">
      <c r="A264" s="7" t="s">
        <v>321</v>
      </c>
      <c r="B264" s="61">
        <v>63</v>
      </c>
      <c r="C264" s="62">
        <v>801</v>
      </c>
      <c r="D264" s="37" t="s">
        <v>229</v>
      </c>
      <c r="E264" s="38" t="s">
        <v>3</v>
      </c>
      <c r="F264" s="37" t="s">
        <v>2</v>
      </c>
      <c r="G264" s="39" t="s">
        <v>9</v>
      </c>
      <c r="H264" s="40" t="s">
        <v>7</v>
      </c>
      <c r="I264" s="43">
        <f>I265+I268+I271+I274+I280+I283+I286+I289+I292+I304</f>
        <v>107925.29999999999</v>
      </c>
      <c r="J264" s="43"/>
      <c r="K264" s="45">
        <f t="shared" si="16"/>
        <v>107925.29999999999</v>
      </c>
      <c r="L264" s="78">
        <f>L277+L271+L274+L289+L292+L304</f>
        <v>3419.1750000000002</v>
      </c>
      <c r="M264" s="82">
        <f t="shared" si="15"/>
        <v>111344.47499999999</v>
      </c>
      <c r="N264" s="82">
        <f>N265+N268+N271+N301</f>
        <v>3571.8999999999996</v>
      </c>
      <c r="O264" s="82">
        <f t="shared" si="19"/>
        <v>114916.37499999999</v>
      </c>
      <c r="P264" s="82">
        <f>P298+P271+P292+P304+P295</f>
        <v>2056.3263200000001</v>
      </c>
      <c r="Q264" s="223">
        <f t="shared" si="17"/>
        <v>116972.70131999999</v>
      </c>
    </row>
    <row r="265" spans="1:17" ht="67.5" customHeight="1" x14ac:dyDescent="0.2">
      <c r="A265" s="7" t="s">
        <v>244</v>
      </c>
      <c r="B265" s="61">
        <v>63</v>
      </c>
      <c r="C265" s="62">
        <v>801</v>
      </c>
      <c r="D265" s="37" t="s">
        <v>229</v>
      </c>
      <c r="E265" s="38" t="s">
        <v>3</v>
      </c>
      <c r="F265" s="37" t="s">
        <v>2</v>
      </c>
      <c r="G265" s="39" t="s">
        <v>243</v>
      </c>
      <c r="H265" s="40" t="s">
        <v>7</v>
      </c>
      <c r="I265" s="43">
        <f>I266</f>
        <v>82.9</v>
      </c>
      <c r="J265" s="43"/>
      <c r="K265" s="45">
        <f t="shared" si="16"/>
        <v>82.9</v>
      </c>
      <c r="L265" s="76"/>
      <c r="M265" s="82">
        <f t="shared" si="15"/>
        <v>82.9</v>
      </c>
      <c r="N265" s="82">
        <f>N266</f>
        <v>-82.9</v>
      </c>
      <c r="O265" s="82">
        <f t="shared" si="19"/>
        <v>0</v>
      </c>
      <c r="P265" s="145"/>
      <c r="Q265" s="125">
        <f t="shared" si="17"/>
        <v>0</v>
      </c>
    </row>
    <row r="266" spans="1:17" ht="22.5" customHeight="1" x14ac:dyDescent="0.2">
      <c r="A266" s="7" t="s">
        <v>87</v>
      </c>
      <c r="B266" s="61">
        <v>63</v>
      </c>
      <c r="C266" s="62">
        <v>801</v>
      </c>
      <c r="D266" s="37" t="s">
        <v>229</v>
      </c>
      <c r="E266" s="38" t="s">
        <v>3</v>
      </c>
      <c r="F266" s="37" t="s">
        <v>2</v>
      </c>
      <c r="G266" s="39" t="s">
        <v>243</v>
      </c>
      <c r="H266" s="40">
        <v>600</v>
      </c>
      <c r="I266" s="43">
        <f>I267</f>
        <v>82.9</v>
      </c>
      <c r="J266" s="43"/>
      <c r="K266" s="45">
        <f t="shared" si="16"/>
        <v>82.9</v>
      </c>
      <c r="L266" s="76"/>
      <c r="M266" s="82">
        <f t="shared" si="15"/>
        <v>82.9</v>
      </c>
      <c r="N266" s="82">
        <f>N267</f>
        <v>-82.9</v>
      </c>
      <c r="O266" s="82">
        <f t="shared" si="19"/>
        <v>0</v>
      </c>
      <c r="P266" s="145"/>
      <c r="Q266" s="125">
        <f t="shared" si="17"/>
        <v>0</v>
      </c>
    </row>
    <row r="267" spans="1:17" ht="12.75" customHeight="1" x14ac:dyDescent="0.2">
      <c r="A267" s="7" t="s">
        <v>178</v>
      </c>
      <c r="B267" s="61">
        <v>63</v>
      </c>
      <c r="C267" s="62">
        <v>801</v>
      </c>
      <c r="D267" s="37" t="s">
        <v>229</v>
      </c>
      <c r="E267" s="38" t="s">
        <v>3</v>
      </c>
      <c r="F267" s="37" t="s">
        <v>2</v>
      </c>
      <c r="G267" s="39" t="s">
        <v>243</v>
      </c>
      <c r="H267" s="40">
        <v>610</v>
      </c>
      <c r="I267" s="43">
        <v>82.9</v>
      </c>
      <c r="J267" s="43"/>
      <c r="K267" s="45">
        <f t="shared" si="16"/>
        <v>82.9</v>
      </c>
      <c r="L267" s="76"/>
      <c r="M267" s="82">
        <f t="shared" si="15"/>
        <v>82.9</v>
      </c>
      <c r="N267" s="82">
        <v>-82.9</v>
      </c>
      <c r="O267" s="82">
        <f t="shared" si="19"/>
        <v>0</v>
      </c>
      <c r="P267" s="145"/>
      <c r="Q267" s="125">
        <f t="shared" si="17"/>
        <v>0</v>
      </c>
    </row>
    <row r="268" spans="1:17" ht="22.5" customHeight="1" x14ac:dyDescent="0.2">
      <c r="A268" s="7" t="s">
        <v>210</v>
      </c>
      <c r="B268" s="61">
        <v>63</v>
      </c>
      <c r="C268" s="62">
        <v>801</v>
      </c>
      <c r="D268" s="37" t="s">
        <v>229</v>
      </c>
      <c r="E268" s="38" t="s">
        <v>3</v>
      </c>
      <c r="F268" s="37" t="s">
        <v>2</v>
      </c>
      <c r="G268" s="39" t="s">
        <v>209</v>
      </c>
      <c r="H268" s="40" t="s">
        <v>7</v>
      </c>
      <c r="I268" s="43">
        <f>I269</f>
        <v>2493</v>
      </c>
      <c r="J268" s="43"/>
      <c r="K268" s="45">
        <f t="shared" si="16"/>
        <v>2493</v>
      </c>
      <c r="L268" s="76"/>
      <c r="M268" s="82">
        <f t="shared" si="15"/>
        <v>2493</v>
      </c>
      <c r="N268" s="82">
        <f>N269</f>
        <v>-500</v>
      </c>
      <c r="O268" s="82">
        <f t="shared" si="19"/>
        <v>1993</v>
      </c>
      <c r="P268" s="145"/>
      <c r="Q268" s="125">
        <f t="shared" si="17"/>
        <v>1993</v>
      </c>
    </row>
    <row r="269" spans="1:17" ht="22.5" customHeight="1" x14ac:dyDescent="0.2">
      <c r="A269" s="7" t="s">
        <v>87</v>
      </c>
      <c r="B269" s="61">
        <v>63</v>
      </c>
      <c r="C269" s="62">
        <v>801</v>
      </c>
      <c r="D269" s="37" t="s">
        <v>229</v>
      </c>
      <c r="E269" s="38" t="s">
        <v>3</v>
      </c>
      <c r="F269" s="37" t="s">
        <v>2</v>
      </c>
      <c r="G269" s="39" t="s">
        <v>209</v>
      </c>
      <c r="H269" s="40">
        <v>600</v>
      </c>
      <c r="I269" s="43">
        <f>I270</f>
        <v>2493</v>
      </c>
      <c r="J269" s="43"/>
      <c r="K269" s="45">
        <f t="shared" si="16"/>
        <v>2493</v>
      </c>
      <c r="L269" s="76"/>
      <c r="M269" s="82">
        <f t="shared" si="15"/>
        <v>2493</v>
      </c>
      <c r="N269" s="82">
        <f>N270</f>
        <v>-500</v>
      </c>
      <c r="O269" s="82">
        <f t="shared" si="19"/>
        <v>1993</v>
      </c>
      <c r="P269" s="145"/>
      <c r="Q269" s="125">
        <f t="shared" si="17"/>
        <v>1993</v>
      </c>
    </row>
    <row r="270" spans="1:17" ht="12.75" customHeight="1" x14ac:dyDescent="0.2">
      <c r="A270" s="7" t="s">
        <v>178</v>
      </c>
      <c r="B270" s="61">
        <v>63</v>
      </c>
      <c r="C270" s="62">
        <v>801</v>
      </c>
      <c r="D270" s="37" t="s">
        <v>229</v>
      </c>
      <c r="E270" s="38" t="s">
        <v>3</v>
      </c>
      <c r="F270" s="37" t="s">
        <v>2</v>
      </c>
      <c r="G270" s="39" t="s">
        <v>209</v>
      </c>
      <c r="H270" s="40">
        <v>610</v>
      </c>
      <c r="I270" s="43">
        <v>2493</v>
      </c>
      <c r="J270" s="43"/>
      <c r="K270" s="45">
        <f t="shared" si="16"/>
        <v>2493</v>
      </c>
      <c r="L270" s="76"/>
      <c r="M270" s="82">
        <f t="shared" si="15"/>
        <v>2493</v>
      </c>
      <c r="N270" s="82">
        <v>-500</v>
      </c>
      <c r="O270" s="82">
        <f t="shared" si="19"/>
        <v>1993</v>
      </c>
      <c r="P270" s="145"/>
      <c r="Q270" s="125">
        <f t="shared" si="17"/>
        <v>1993</v>
      </c>
    </row>
    <row r="271" spans="1:17" ht="12.75" customHeight="1" x14ac:dyDescent="0.2">
      <c r="A271" s="7" t="s">
        <v>241</v>
      </c>
      <c r="B271" s="61">
        <v>63</v>
      </c>
      <c r="C271" s="62">
        <v>801</v>
      </c>
      <c r="D271" s="37" t="s">
        <v>229</v>
      </c>
      <c r="E271" s="38" t="s">
        <v>3</v>
      </c>
      <c r="F271" s="37" t="s">
        <v>2</v>
      </c>
      <c r="G271" s="39" t="s">
        <v>240</v>
      </c>
      <c r="H271" s="40" t="s">
        <v>7</v>
      </c>
      <c r="I271" s="43">
        <f>I272</f>
        <v>1469</v>
      </c>
      <c r="J271" s="43"/>
      <c r="K271" s="45">
        <f t="shared" si="16"/>
        <v>1469</v>
      </c>
      <c r="L271" s="80">
        <f>L272</f>
        <v>2781</v>
      </c>
      <c r="M271" s="82">
        <f t="shared" si="15"/>
        <v>4250</v>
      </c>
      <c r="N271" s="82">
        <f>N272</f>
        <v>3571.8999999999996</v>
      </c>
      <c r="O271" s="82">
        <f t="shared" si="19"/>
        <v>7821.9</v>
      </c>
      <c r="P271" s="219">
        <f>P272</f>
        <v>2008.8</v>
      </c>
      <c r="Q271" s="223">
        <f t="shared" si="17"/>
        <v>9830.6999999999989</v>
      </c>
    </row>
    <row r="272" spans="1:17" ht="22.5" customHeight="1" x14ac:dyDescent="0.2">
      <c r="A272" s="7" t="s">
        <v>87</v>
      </c>
      <c r="B272" s="61">
        <v>63</v>
      </c>
      <c r="C272" s="62">
        <v>801</v>
      </c>
      <c r="D272" s="37" t="s">
        <v>229</v>
      </c>
      <c r="E272" s="38" t="s">
        <v>3</v>
      </c>
      <c r="F272" s="37" t="s">
        <v>2</v>
      </c>
      <c r="G272" s="39" t="s">
        <v>240</v>
      </c>
      <c r="H272" s="40">
        <v>600</v>
      </c>
      <c r="I272" s="43">
        <f>I273</f>
        <v>1469</v>
      </c>
      <c r="J272" s="43"/>
      <c r="K272" s="45">
        <f t="shared" si="16"/>
        <v>1469</v>
      </c>
      <c r="L272" s="78">
        <f>L273</f>
        <v>2781</v>
      </c>
      <c r="M272" s="82">
        <f t="shared" si="15"/>
        <v>4250</v>
      </c>
      <c r="N272" s="82">
        <f>N273</f>
        <v>3571.8999999999996</v>
      </c>
      <c r="O272" s="82">
        <f t="shared" si="19"/>
        <v>7821.9</v>
      </c>
      <c r="P272" s="219">
        <f>P273</f>
        <v>2008.8</v>
      </c>
      <c r="Q272" s="223">
        <f t="shared" si="17"/>
        <v>9830.6999999999989</v>
      </c>
    </row>
    <row r="273" spans="1:17" ht="12.75" customHeight="1" x14ac:dyDescent="0.2">
      <c r="A273" s="7" t="s">
        <v>178</v>
      </c>
      <c r="B273" s="61">
        <v>63</v>
      </c>
      <c r="C273" s="62">
        <v>801</v>
      </c>
      <c r="D273" s="37" t="s">
        <v>229</v>
      </c>
      <c r="E273" s="38" t="s">
        <v>3</v>
      </c>
      <c r="F273" s="37" t="s">
        <v>2</v>
      </c>
      <c r="G273" s="39" t="s">
        <v>240</v>
      </c>
      <c r="H273" s="40">
        <v>610</v>
      </c>
      <c r="I273" s="43">
        <v>1469</v>
      </c>
      <c r="J273" s="43"/>
      <c r="K273" s="45">
        <f t="shared" si="16"/>
        <v>1469</v>
      </c>
      <c r="L273" s="78">
        <f>200+241.5+230+150+1959.5</f>
        <v>2781</v>
      </c>
      <c r="M273" s="82">
        <f t="shared" si="15"/>
        <v>4250</v>
      </c>
      <c r="N273" s="82">
        <f>324+1582.6+372+360.6+700+232.7</f>
        <v>3571.8999999999996</v>
      </c>
      <c r="O273" s="82">
        <f t="shared" si="19"/>
        <v>7821.9</v>
      </c>
      <c r="P273" s="219">
        <f>397+1647.8+323.40815-323.40815-220+184</f>
        <v>2008.8</v>
      </c>
      <c r="Q273" s="223">
        <f t="shared" si="17"/>
        <v>9830.6999999999989</v>
      </c>
    </row>
    <row r="274" spans="1:17" ht="12.75" customHeight="1" x14ac:dyDescent="0.2">
      <c r="A274" s="7" t="s">
        <v>219</v>
      </c>
      <c r="B274" s="61">
        <v>63</v>
      </c>
      <c r="C274" s="62">
        <v>801</v>
      </c>
      <c r="D274" s="37" t="s">
        <v>229</v>
      </c>
      <c r="E274" s="38" t="s">
        <v>3</v>
      </c>
      <c r="F274" s="37" t="s">
        <v>2</v>
      </c>
      <c r="G274" s="39" t="s">
        <v>218</v>
      </c>
      <c r="H274" s="40" t="s">
        <v>7</v>
      </c>
      <c r="I274" s="43">
        <f>I275</f>
        <v>1500</v>
      </c>
      <c r="J274" s="43"/>
      <c r="K274" s="45">
        <f t="shared" si="16"/>
        <v>1500</v>
      </c>
      <c r="L274" s="78">
        <f>L275</f>
        <v>-200</v>
      </c>
      <c r="M274" s="82">
        <f t="shared" si="15"/>
        <v>1300</v>
      </c>
      <c r="N274" s="82"/>
      <c r="O274" s="82">
        <f t="shared" si="19"/>
        <v>1300</v>
      </c>
      <c r="P274" s="145"/>
      <c r="Q274" s="125">
        <f t="shared" si="17"/>
        <v>1300</v>
      </c>
    </row>
    <row r="275" spans="1:17" ht="22.5" customHeight="1" x14ac:dyDescent="0.2">
      <c r="A275" s="7" t="s">
        <v>87</v>
      </c>
      <c r="B275" s="61">
        <v>63</v>
      </c>
      <c r="C275" s="62">
        <v>801</v>
      </c>
      <c r="D275" s="37" t="s">
        <v>229</v>
      </c>
      <c r="E275" s="38" t="s">
        <v>3</v>
      </c>
      <c r="F275" s="37" t="s">
        <v>2</v>
      </c>
      <c r="G275" s="39" t="s">
        <v>218</v>
      </c>
      <c r="H275" s="40">
        <v>600</v>
      </c>
      <c r="I275" s="43">
        <f>I276</f>
        <v>1500</v>
      </c>
      <c r="J275" s="43"/>
      <c r="K275" s="45">
        <f t="shared" si="16"/>
        <v>1500</v>
      </c>
      <c r="L275" s="78">
        <f>L276</f>
        <v>-200</v>
      </c>
      <c r="M275" s="82">
        <f t="shared" si="15"/>
        <v>1300</v>
      </c>
      <c r="N275" s="82"/>
      <c r="O275" s="82">
        <f t="shared" si="19"/>
        <v>1300</v>
      </c>
      <c r="P275" s="145"/>
      <c r="Q275" s="125">
        <f t="shared" si="17"/>
        <v>1300</v>
      </c>
    </row>
    <row r="276" spans="1:17" ht="12.75" customHeight="1" x14ac:dyDescent="0.2">
      <c r="A276" s="7" t="s">
        <v>178</v>
      </c>
      <c r="B276" s="61">
        <v>63</v>
      </c>
      <c r="C276" s="62">
        <v>801</v>
      </c>
      <c r="D276" s="37" t="s">
        <v>229</v>
      </c>
      <c r="E276" s="38" t="s">
        <v>3</v>
      </c>
      <c r="F276" s="37" t="s">
        <v>2</v>
      </c>
      <c r="G276" s="39" t="s">
        <v>218</v>
      </c>
      <c r="H276" s="40">
        <v>610</v>
      </c>
      <c r="I276" s="43">
        <v>1500</v>
      </c>
      <c r="J276" s="43"/>
      <c r="K276" s="45">
        <f t="shared" si="16"/>
        <v>1500</v>
      </c>
      <c r="L276" s="78">
        <v>-200</v>
      </c>
      <c r="M276" s="82">
        <f t="shared" si="15"/>
        <v>1300</v>
      </c>
      <c r="N276" s="82"/>
      <c r="O276" s="82">
        <f t="shared" si="19"/>
        <v>1300</v>
      </c>
      <c r="P276" s="145"/>
      <c r="Q276" s="125">
        <f t="shared" si="17"/>
        <v>1300</v>
      </c>
    </row>
    <row r="277" spans="1:17" ht="26.1" customHeight="1" x14ac:dyDescent="0.2">
      <c r="A277" s="36" t="s">
        <v>47</v>
      </c>
      <c r="B277" s="61">
        <v>63</v>
      </c>
      <c r="C277" s="62">
        <v>801</v>
      </c>
      <c r="D277" s="37" t="s">
        <v>229</v>
      </c>
      <c r="E277" s="38" t="s">
        <v>3</v>
      </c>
      <c r="F277" s="37" t="s">
        <v>2</v>
      </c>
      <c r="G277" s="39">
        <v>80790</v>
      </c>
      <c r="H277" s="40"/>
      <c r="I277" s="43"/>
      <c r="J277" s="43"/>
      <c r="K277" s="45"/>
      <c r="L277" s="78">
        <f>L278</f>
        <v>100</v>
      </c>
      <c r="M277" s="82">
        <f t="shared" si="15"/>
        <v>100</v>
      </c>
      <c r="N277" s="82"/>
      <c r="O277" s="82">
        <f t="shared" si="19"/>
        <v>100</v>
      </c>
      <c r="P277" s="145"/>
      <c r="Q277" s="125">
        <f t="shared" si="17"/>
        <v>100</v>
      </c>
    </row>
    <row r="278" spans="1:17" ht="24.6" customHeight="1" x14ac:dyDescent="0.2">
      <c r="A278" s="36" t="s">
        <v>87</v>
      </c>
      <c r="B278" s="61">
        <v>63</v>
      </c>
      <c r="C278" s="62">
        <v>801</v>
      </c>
      <c r="D278" s="37" t="s">
        <v>229</v>
      </c>
      <c r="E278" s="38" t="s">
        <v>3</v>
      </c>
      <c r="F278" s="37" t="s">
        <v>2</v>
      </c>
      <c r="G278" s="39">
        <v>80790</v>
      </c>
      <c r="H278" s="40">
        <v>600</v>
      </c>
      <c r="I278" s="43"/>
      <c r="J278" s="43"/>
      <c r="K278" s="45"/>
      <c r="L278" s="78">
        <f>L279</f>
        <v>100</v>
      </c>
      <c r="M278" s="82">
        <f t="shared" si="15"/>
        <v>100</v>
      </c>
      <c r="N278" s="82"/>
      <c r="O278" s="82">
        <f t="shared" si="19"/>
        <v>100</v>
      </c>
      <c r="P278" s="145"/>
      <c r="Q278" s="125">
        <f t="shared" si="17"/>
        <v>100</v>
      </c>
    </row>
    <row r="279" spans="1:17" ht="12.75" customHeight="1" x14ac:dyDescent="0.2">
      <c r="A279" s="36" t="s">
        <v>178</v>
      </c>
      <c r="B279" s="61">
        <v>63</v>
      </c>
      <c r="C279" s="62">
        <v>801</v>
      </c>
      <c r="D279" s="37" t="s">
        <v>229</v>
      </c>
      <c r="E279" s="38" t="s">
        <v>3</v>
      </c>
      <c r="F279" s="37" t="s">
        <v>2</v>
      </c>
      <c r="G279" s="39">
        <v>80790</v>
      </c>
      <c r="H279" s="40">
        <v>610</v>
      </c>
      <c r="I279" s="43"/>
      <c r="J279" s="43"/>
      <c r="K279" s="45"/>
      <c r="L279" s="78">
        <v>100</v>
      </c>
      <c r="M279" s="82">
        <f t="shared" si="15"/>
        <v>100</v>
      </c>
      <c r="N279" s="82"/>
      <c r="O279" s="82">
        <f t="shared" si="19"/>
        <v>100</v>
      </c>
      <c r="P279" s="145"/>
      <c r="Q279" s="125">
        <f t="shared" si="17"/>
        <v>100</v>
      </c>
    </row>
    <row r="280" spans="1:17" ht="45" customHeight="1" x14ac:dyDescent="0.2">
      <c r="A280" s="7" t="s">
        <v>239</v>
      </c>
      <c r="B280" s="61">
        <v>63</v>
      </c>
      <c r="C280" s="62">
        <v>801</v>
      </c>
      <c r="D280" s="37" t="s">
        <v>229</v>
      </c>
      <c r="E280" s="38" t="s">
        <v>3</v>
      </c>
      <c r="F280" s="37" t="s">
        <v>2</v>
      </c>
      <c r="G280" s="39" t="s">
        <v>238</v>
      </c>
      <c r="H280" s="40" t="s">
        <v>7</v>
      </c>
      <c r="I280" s="43">
        <f>I281</f>
        <v>72936.7</v>
      </c>
      <c r="J280" s="43"/>
      <c r="K280" s="45">
        <f t="shared" si="16"/>
        <v>72936.7</v>
      </c>
      <c r="L280" s="76"/>
      <c r="M280" s="82">
        <f t="shared" si="15"/>
        <v>72936.7</v>
      </c>
      <c r="N280" s="82"/>
      <c r="O280" s="82">
        <f t="shared" si="19"/>
        <v>72936.7</v>
      </c>
      <c r="P280" s="145"/>
      <c r="Q280" s="125">
        <f t="shared" si="17"/>
        <v>72936.7</v>
      </c>
    </row>
    <row r="281" spans="1:17" ht="22.5" customHeight="1" x14ac:dyDescent="0.2">
      <c r="A281" s="7" t="s">
        <v>87</v>
      </c>
      <c r="B281" s="61">
        <v>63</v>
      </c>
      <c r="C281" s="62">
        <v>801</v>
      </c>
      <c r="D281" s="37" t="s">
        <v>229</v>
      </c>
      <c r="E281" s="38" t="s">
        <v>3</v>
      </c>
      <c r="F281" s="37" t="s">
        <v>2</v>
      </c>
      <c r="G281" s="39" t="s">
        <v>238</v>
      </c>
      <c r="H281" s="40">
        <v>600</v>
      </c>
      <c r="I281" s="43">
        <f>I282</f>
        <v>72936.7</v>
      </c>
      <c r="J281" s="43"/>
      <c r="K281" s="45">
        <f t="shared" si="16"/>
        <v>72936.7</v>
      </c>
      <c r="L281" s="76"/>
      <c r="M281" s="82">
        <f t="shared" si="15"/>
        <v>72936.7</v>
      </c>
      <c r="N281" s="82"/>
      <c r="O281" s="82">
        <f t="shared" si="19"/>
        <v>72936.7</v>
      </c>
      <c r="P281" s="145"/>
      <c r="Q281" s="125">
        <f t="shared" si="17"/>
        <v>72936.7</v>
      </c>
    </row>
    <row r="282" spans="1:17" ht="12.75" customHeight="1" x14ac:dyDescent="0.2">
      <c r="A282" s="7" t="s">
        <v>178</v>
      </c>
      <c r="B282" s="61">
        <v>63</v>
      </c>
      <c r="C282" s="62">
        <v>801</v>
      </c>
      <c r="D282" s="37" t="s">
        <v>229</v>
      </c>
      <c r="E282" s="38" t="s">
        <v>3</v>
      </c>
      <c r="F282" s="37" t="s">
        <v>2</v>
      </c>
      <c r="G282" s="39" t="s">
        <v>238</v>
      </c>
      <c r="H282" s="40">
        <v>610</v>
      </c>
      <c r="I282" s="43">
        <v>72936.7</v>
      </c>
      <c r="J282" s="43"/>
      <c r="K282" s="45">
        <f t="shared" si="16"/>
        <v>72936.7</v>
      </c>
      <c r="L282" s="76"/>
      <c r="M282" s="82">
        <f t="shared" si="15"/>
        <v>72936.7</v>
      </c>
      <c r="N282" s="82"/>
      <c r="O282" s="82">
        <f t="shared" si="19"/>
        <v>72936.7</v>
      </c>
      <c r="P282" s="145"/>
      <c r="Q282" s="125">
        <f t="shared" si="17"/>
        <v>72936.7</v>
      </c>
    </row>
    <row r="283" spans="1:17" ht="33.75" customHeight="1" x14ac:dyDescent="0.2">
      <c r="A283" s="7" t="s">
        <v>237</v>
      </c>
      <c r="B283" s="61">
        <v>63</v>
      </c>
      <c r="C283" s="62">
        <v>801</v>
      </c>
      <c r="D283" s="37" t="s">
        <v>229</v>
      </c>
      <c r="E283" s="38" t="s">
        <v>3</v>
      </c>
      <c r="F283" s="37" t="s">
        <v>2</v>
      </c>
      <c r="G283" s="39" t="s">
        <v>236</v>
      </c>
      <c r="H283" s="40" t="s">
        <v>7</v>
      </c>
      <c r="I283" s="43">
        <f>I284</f>
        <v>6298.1</v>
      </c>
      <c r="J283" s="43"/>
      <c r="K283" s="45">
        <f t="shared" si="16"/>
        <v>6298.1</v>
      </c>
      <c r="L283" s="76"/>
      <c r="M283" s="82">
        <f t="shared" si="15"/>
        <v>6298.1</v>
      </c>
      <c r="N283" s="82"/>
      <c r="O283" s="82">
        <f t="shared" si="19"/>
        <v>6298.1</v>
      </c>
      <c r="P283" s="145"/>
      <c r="Q283" s="125">
        <f t="shared" si="17"/>
        <v>6298.1</v>
      </c>
    </row>
    <row r="284" spans="1:17" ht="22.5" customHeight="1" x14ac:dyDescent="0.2">
      <c r="A284" s="7" t="s">
        <v>87</v>
      </c>
      <c r="B284" s="61">
        <v>63</v>
      </c>
      <c r="C284" s="62">
        <v>801</v>
      </c>
      <c r="D284" s="37" t="s">
        <v>229</v>
      </c>
      <c r="E284" s="38" t="s">
        <v>3</v>
      </c>
      <c r="F284" s="37" t="s">
        <v>2</v>
      </c>
      <c r="G284" s="39" t="s">
        <v>236</v>
      </c>
      <c r="H284" s="40">
        <v>600</v>
      </c>
      <c r="I284" s="43">
        <f>I285</f>
        <v>6298.1</v>
      </c>
      <c r="J284" s="43"/>
      <c r="K284" s="45">
        <f t="shared" si="16"/>
        <v>6298.1</v>
      </c>
      <c r="L284" s="76"/>
      <c r="M284" s="82">
        <f t="shared" si="15"/>
        <v>6298.1</v>
      </c>
      <c r="N284" s="82"/>
      <c r="O284" s="82">
        <f t="shared" si="19"/>
        <v>6298.1</v>
      </c>
      <c r="P284" s="145"/>
      <c r="Q284" s="125">
        <f t="shared" si="17"/>
        <v>6298.1</v>
      </c>
    </row>
    <row r="285" spans="1:17" ht="12.75" customHeight="1" x14ac:dyDescent="0.2">
      <c r="A285" s="7" t="s">
        <v>178</v>
      </c>
      <c r="B285" s="61">
        <v>63</v>
      </c>
      <c r="C285" s="62">
        <v>801</v>
      </c>
      <c r="D285" s="37" t="s">
        <v>229</v>
      </c>
      <c r="E285" s="38" t="s">
        <v>3</v>
      </c>
      <c r="F285" s="37" t="s">
        <v>2</v>
      </c>
      <c r="G285" s="39" t="s">
        <v>236</v>
      </c>
      <c r="H285" s="40">
        <v>610</v>
      </c>
      <c r="I285" s="43">
        <v>6298.1</v>
      </c>
      <c r="J285" s="43"/>
      <c r="K285" s="45">
        <f t="shared" si="16"/>
        <v>6298.1</v>
      </c>
      <c r="L285" s="76"/>
      <c r="M285" s="82">
        <f t="shared" si="15"/>
        <v>6298.1</v>
      </c>
      <c r="N285" s="82"/>
      <c r="O285" s="82">
        <f t="shared" si="19"/>
        <v>6298.1</v>
      </c>
      <c r="P285" s="145"/>
      <c r="Q285" s="125">
        <f t="shared" si="17"/>
        <v>6298.1</v>
      </c>
    </row>
    <row r="286" spans="1:17" ht="45" customHeight="1" x14ac:dyDescent="0.2">
      <c r="A286" s="7" t="s">
        <v>235</v>
      </c>
      <c r="B286" s="61">
        <v>63</v>
      </c>
      <c r="C286" s="62">
        <v>801</v>
      </c>
      <c r="D286" s="37" t="s">
        <v>229</v>
      </c>
      <c r="E286" s="38" t="s">
        <v>3</v>
      </c>
      <c r="F286" s="37" t="s">
        <v>2</v>
      </c>
      <c r="G286" s="39" t="s">
        <v>234</v>
      </c>
      <c r="H286" s="40" t="s">
        <v>7</v>
      </c>
      <c r="I286" s="43">
        <f>I287</f>
        <v>21959.599999999999</v>
      </c>
      <c r="J286" s="43"/>
      <c r="K286" s="45">
        <f t="shared" si="16"/>
        <v>21959.599999999999</v>
      </c>
      <c r="L286" s="76"/>
      <c r="M286" s="82">
        <f t="shared" si="15"/>
        <v>21959.599999999999</v>
      </c>
      <c r="N286" s="82"/>
      <c r="O286" s="82">
        <f t="shared" si="19"/>
        <v>21959.599999999999</v>
      </c>
      <c r="P286" s="145"/>
      <c r="Q286" s="125">
        <f t="shared" si="17"/>
        <v>21959.599999999999</v>
      </c>
    </row>
    <row r="287" spans="1:17" ht="22.5" customHeight="1" x14ac:dyDescent="0.2">
      <c r="A287" s="7" t="s">
        <v>87</v>
      </c>
      <c r="B287" s="61">
        <v>63</v>
      </c>
      <c r="C287" s="62">
        <v>801</v>
      </c>
      <c r="D287" s="37" t="s">
        <v>229</v>
      </c>
      <c r="E287" s="38" t="s">
        <v>3</v>
      </c>
      <c r="F287" s="37" t="s">
        <v>2</v>
      </c>
      <c r="G287" s="39" t="s">
        <v>234</v>
      </c>
      <c r="H287" s="40">
        <v>600</v>
      </c>
      <c r="I287" s="43">
        <f>I288</f>
        <v>21959.599999999999</v>
      </c>
      <c r="J287" s="43"/>
      <c r="K287" s="45">
        <f t="shared" si="16"/>
        <v>21959.599999999999</v>
      </c>
      <c r="L287" s="76"/>
      <c r="M287" s="82">
        <f t="shared" si="15"/>
        <v>21959.599999999999</v>
      </c>
      <c r="N287" s="82"/>
      <c r="O287" s="82">
        <f t="shared" si="19"/>
        <v>21959.599999999999</v>
      </c>
      <c r="P287" s="145"/>
      <c r="Q287" s="125">
        <f t="shared" si="17"/>
        <v>21959.599999999999</v>
      </c>
    </row>
    <row r="288" spans="1:17" ht="12.75" customHeight="1" x14ac:dyDescent="0.2">
      <c r="A288" s="7" t="s">
        <v>178</v>
      </c>
      <c r="B288" s="61">
        <v>63</v>
      </c>
      <c r="C288" s="62">
        <v>801</v>
      </c>
      <c r="D288" s="37" t="s">
        <v>229</v>
      </c>
      <c r="E288" s="38" t="s">
        <v>3</v>
      </c>
      <c r="F288" s="37" t="s">
        <v>2</v>
      </c>
      <c r="G288" s="39" t="s">
        <v>234</v>
      </c>
      <c r="H288" s="40">
        <v>610</v>
      </c>
      <c r="I288" s="43">
        <v>21959.599999999999</v>
      </c>
      <c r="J288" s="43"/>
      <c r="K288" s="45">
        <f t="shared" si="16"/>
        <v>21959.599999999999</v>
      </c>
      <c r="L288" s="76"/>
      <c r="M288" s="82">
        <f t="shared" si="15"/>
        <v>21959.599999999999</v>
      </c>
      <c r="N288" s="82"/>
      <c r="O288" s="82">
        <f t="shared" si="19"/>
        <v>21959.599999999999</v>
      </c>
      <c r="P288" s="145"/>
      <c r="Q288" s="125">
        <f t="shared" si="17"/>
        <v>21959.599999999999</v>
      </c>
    </row>
    <row r="289" spans="1:17" ht="33.75" customHeight="1" x14ac:dyDescent="0.2">
      <c r="A289" s="7" t="s">
        <v>336</v>
      </c>
      <c r="B289" s="61">
        <v>63</v>
      </c>
      <c r="C289" s="62">
        <v>801</v>
      </c>
      <c r="D289" s="37" t="s">
        <v>229</v>
      </c>
      <c r="E289" s="38" t="s">
        <v>3</v>
      </c>
      <c r="F289" s="37" t="s">
        <v>2</v>
      </c>
      <c r="G289" s="39" t="s">
        <v>233</v>
      </c>
      <c r="H289" s="40" t="s">
        <v>7</v>
      </c>
      <c r="I289" s="43">
        <f>I290</f>
        <v>300</v>
      </c>
      <c r="J289" s="43"/>
      <c r="K289" s="45">
        <f t="shared" si="16"/>
        <v>300</v>
      </c>
      <c r="L289" s="78">
        <f>L290</f>
        <v>417.86329000000001</v>
      </c>
      <c r="M289" s="82">
        <f t="shared" si="15"/>
        <v>717.86329000000001</v>
      </c>
      <c r="N289" s="82"/>
      <c r="O289" s="82">
        <f t="shared" si="19"/>
        <v>717.86329000000001</v>
      </c>
      <c r="P289" s="145"/>
      <c r="Q289" s="125">
        <f t="shared" si="17"/>
        <v>717.86329000000001</v>
      </c>
    </row>
    <row r="290" spans="1:17" ht="22.5" customHeight="1" x14ac:dyDescent="0.2">
      <c r="A290" s="7" t="s">
        <v>87</v>
      </c>
      <c r="B290" s="61">
        <v>63</v>
      </c>
      <c r="C290" s="62">
        <v>801</v>
      </c>
      <c r="D290" s="37" t="s">
        <v>229</v>
      </c>
      <c r="E290" s="38" t="s">
        <v>3</v>
      </c>
      <c r="F290" s="37" t="s">
        <v>2</v>
      </c>
      <c r="G290" s="39" t="s">
        <v>233</v>
      </c>
      <c r="H290" s="40">
        <v>600</v>
      </c>
      <c r="I290" s="43">
        <f>I291</f>
        <v>300</v>
      </c>
      <c r="J290" s="43"/>
      <c r="K290" s="45">
        <f t="shared" si="16"/>
        <v>300</v>
      </c>
      <c r="L290" s="78">
        <f>L291</f>
        <v>417.86329000000001</v>
      </c>
      <c r="M290" s="82">
        <f t="shared" si="15"/>
        <v>717.86329000000001</v>
      </c>
      <c r="N290" s="82"/>
      <c r="O290" s="82">
        <f t="shared" si="19"/>
        <v>717.86329000000001</v>
      </c>
      <c r="P290" s="145"/>
      <c r="Q290" s="125">
        <f t="shared" si="17"/>
        <v>717.86329000000001</v>
      </c>
    </row>
    <row r="291" spans="1:17" ht="12.75" customHeight="1" x14ac:dyDescent="0.2">
      <c r="A291" s="7" t="s">
        <v>178</v>
      </c>
      <c r="B291" s="61">
        <v>63</v>
      </c>
      <c r="C291" s="62">
        <v>801</v>
      </c>
      <c r="D291" s="37" t="s">
        <v>229</v>
      </c>
      <c r="E291" s="38" t="s">
        <v>3</v>
      </c>
      <c r="F291" s="37" t="s">
        <v>2</v>
      </c>
      <c r="G291" s="39" t="s">
        <v>233</v>
      </c>
      <c r="H291" s="40">
        <v>610</v>
      </c>
      <c r="I291" s="43">
        <v>300</v>
      </c>
      <c r="J291" s="43"/>
      <c r="K291" s="45">
        <f t="shared" si="16"/>
        <v>300</v>
      </c>
      <c r="L291" s="78">
        <f>-241.5+659.36329</f>
        <v>417.86329000000001</v>
      </c>
      <c r="M291" s="82">
        <f t="shared" ref="M291:M366" si="20">K291+L291</f>
        <v>717.86329000000001</v>
      </c>
      <c r="N291" s="82"/>
      <c r="O291" s="82">
        <f t="shared" si="19"/>
        <v>717.86329000000001</v>
      </c>
      <c r="P291" s="145"/>
      <c r="Q291" s="125">
        <f t="shared" si="17"/>
        <v>717.86329000000001</v>
      </c>
    </row>
    <row r="292" spans="1:17" ht="12.75" customHeight="1" x14ac:dyDescent="0.2">
      <c r="A292" s="7" t="s">
        <v>337</v>
      </c>
      <c r="B292" s="61">
        <v>63</v>
      </c>
      <c r="C292" s="62">
        <v>801</v>
      </c>
      <c r="D292" s="37" t="s">
        <v>229</v>
      </c>
      <c r="E292" s="38" t="s">
        <v>3</v>
      </c>
      <c r="F292" s="37" t="s">
        <v>2</v>
      </c>
      <c r="G292" s="39" t="s">
        <v>232</v>
      </c>
      <c r="H292" s="40" t="s">
        <v>7</v>
      </c>
      <c r="I292" s="43">
        <f>I293</f>
        <v>671</v>
      </c>
      <c r="J292" s="43"/>
      <c r="K292" s="45">
        <f t="shared" si="16"/>
        <v>671</v>
      </c>
      <c r="L292" s="78">
        <f>L293</f>
        <v>141.01170999999999</v>
      </c>
      <c r="M292" s="86">
        <f t="shared" si="20"/>
        <v>812.01170999999999</v>
      </c>
      <c r="N292" s="86"/>
      <c r="O292" s="82">
        <f t="shared" si="19"/>
        <v>812.01170999999999</v>
      </c>
      <c r="P292" s="219">
        <f>P293</f>
        <v>-2.7</v>
      </c>
      <c r="Q292" s="223">
        <f t="shared" si="17"/>
        <v>809.31170999999995</v>
      </c>
    </row>
    <row r="293" spans="1:17" ht="22.5" customHeight="1" x14ac:dyDescent="0.2">
      <c r="A293" s="7" t="s">
        <v>87</v>
      </c>
      <c r="B293" s="61">
        <v>63</v>
      </c>
      <c r="C293" s="62">
        <v>801</v>
      </c>
      <c r="D293" s="37" t="s">
        <v>229</v>
      </c>
      <c r="E293" s="38" t="s">
        <v>3</v>
      </c>
      <c r="F293" s="37" t="s">
        <v>2</v>
      </c>
      <c r="G293" s="39" t="s">
        <v>232</v>
      </c>
      <c r="H293" s="40">
        <v>600</v>
      </c>
      <c r="I293" s="43">
        <f>I294</f>
        <v>671</v>
      </c>
      <c r="J293" s="43"/>
      <c r="K293" s="45">
        <f t="shared" si="16"/>
        <v>671</v>
      </c>
      <c r="L293" s="78">
        <f>L294</f>
        <v>141.01170999999999</v>
      </c>
      <c r="M293" s="82">
        <f t="shared" si="20"/>
        <v>812.01170999999999</v>
      </c>
      <c r="N293" s="82"/>
      <c r="O293" s="82">
        <f t="shared" si="19"/>
        <v>812.01170999999999</v>
      </c>
      <c r="P293" s="219">
        <f>P294</f>
        <v>-2.7</v>
      </c>
      <c r="Q293" s="223">
        <f t="shared" si="17"/>
        <v>809.31170999999995</v>
      </c>
    </row>
    <row r="294" spans="1:17" ht="12.75" customHeight="1" x14ac:dyDescent="0.2">
      <c r="A294" s="7" t="s">
        <v>178</v>
      </c>
      <c r="B294" s="61">
        <v>63</v>
      </c>
      <c r="C294" s="62">
        <v>801</v>
      </c>
      <c r="D294" s="37" t="s">
        <v>229</v>
      </c>
      <c r="E294" s="38" t="s">
        <v>3</v>
      </c>
      <c r="F294" s="37" t="s">
        <v>2</v>
      </c>
      <c r="G294" s="39" t="s">
        <v>232</v>
      </c>
      <c r="H294" s="40">
        <v>610</v>
      </c>
      <c r="I294" s="43">
        <f>50+621</f>
        <v>671</v>
      </c>
      <c r="J294" s="43"/>
      <c r="K294" s="45">
        <f t="shared" si="16"/>
        <v>671</v>
      </c>
      <c r="L294" s="78">
        <f>111.11111+29.9006</f>
        <v>141.01170999999999</v>
      </c>
      <c r="M294" s="82">
        <f t="shared" si="20"/>
        <v>812.01170999999999</v>
      </c>
      <c r="N294" s="82"/>
      <c r="O294" s="82">
        <f t="shared" si="19"/>
        <v>812.01170999999999</v>
      </c>
      <c r="P294" s="219">
        <v>-2.7</v>
      </c>
      <c r="Q294" s="223">
        <f t="shared" si="17"/>
        <v>809.31170999999995</v>
      </c>
    </row>
    <row r="295" spans="1:17" ht="25.15" customHeight="1" x14ac:dyDescent="0.2">
      <c r="A295" s="7" t="s">
        <v>437</v>
      </c>
      <c r="B295" s="61">
        <v>63</v>
      </c>
      <c r="C295" s="62">
        <v>801</v>
      </c>
      <c r="D295" s="37" t="s">
        <v>229</v>
      </c>
      <c r="E295" s="38" t="s">
        <v>3</v>
      </c>
      <c r="F295" s="37" t="s">
        <v>2</v>
      </c>
      <c r="G295" s="39" t="s">
        <v>436</v>
      </c>
      <c r="H295" s="40"/>
      <c r="I295" s="43"/>
      <c r="J295" s="43"/>
      <c r="K295" s="45"/>
      <c r="L295" s="78"/>
      <c r="M295" s="82"/>
      <c r="N295" s="43"/>
      <c r="O295" s="82"/>
      <c r="P295" s="219">
        <f>P296</f>
        <v>220</v>
      </c>
      <c r="Q295" s="223">
        <f t="shared" si="17"/>
        <v>220</v>
      </c>
    </row>
    <row r="296" spans="1:17" ht="26.65" customHeight="1" x14ac:dyDescent="0.2">
      <c r="A296" s="7" t="s">
        <v>87</v>
      </c>
      <c r="B296" s="61">
        <v>63</v>
      </c>
      <c r="C296" s="62">
        <v>801</v>
      </c>
      <c r="D296" s="37" t="s">
        <v>229</v>
      </c>
      <c r="E296" s="38" t="s">
        <v>3</v>
      </c>
      <c r="F296" s="37" t="s">
        <v>2</v>
      </c>
      <c r="G296" s="39" t="s">
        <v>436</v>
      </c>
      <c r="H296" s="40">
        <v>600</v>
      </c>
      <c r="I296" s="43"/>
      <c r="J296" s="43"/>
      <c r="K296" s="45"/>
      <c r="L296" s="78"/>
      <c r="M296" s="82"/>
      <c r="N296" s="43"/>
      <c r="O296" s="82"/>
      <c r="P296" s="219">
        <f>P297</f>
        <v>220</v>
      </c>
      <c r="Q296" s="223">
        <f t="shared" si="17"/>
        <v>220</v>
      </c>
    </row>
    <row r="297" spans="1:17" ht="12.75" customHeight="1" x14ac:dyDescent="0.2">
      <c r="A297" s="7" t="s">
        <v>178</v>
      </c>
      <c r="B297" s="61">
        <v>63</v>
      </c>
      <c r="C297" s="62">
        <v>801</v>
      </c>
      <c r="D297" s="37" t="s">
        <v>229</v>
      </c>
      <c r="E297" s="38" t="s">
        <v>3</v>
      </c>
      <c r="F297" s="37" t="s">
        <v>2</v>
      </c>
      <c r="G297" s="39" t="s">
        <v>436</v>
      </c>
      <c r="H297" s="40">
        <v>610</v>
      </c>
      <c r="I297" s="43"/>
      <c r="J297" s="43"/>
      <c r="K297" s="45"/>
      <c r="L297" s="78"/>
      <c r="M297" s="82"/>
      <c r="N297" s="43"/>
      <c r="O297" s="82"/>
      <c r="P297" s="219">
        <v>220</v>
      </c>
      <c r="Q297" s="223">
        <f t="shared" si="17"/>
        <v>220</v>
      </c>
    </row>
    <row r="298" spans="1:17" ht="31.5" customHeight="1" x14ac:dyDescent="0.2">
      <c r="A298" s="7" t="s">
        <v>430</v>
      </c>
      <c r="B298" s="61">
        <v>63</v>
      </c>
      <c r="C298" s="62">
        <v>801</v>
      </c>
      <c r="D298" s="37" t="s">
        <v>229</v>
      </c>
      <c r="E298" s="38" t="s">
        <v>3</v>
      </c>
      <c r="F298" s="37" t="s">
        <v>2</v>
      </c>
      <c r="G298" s="39" t="s">
        <v>429</v>
      </c>
      <c r="H298" s="40"/>
      <c r="I298" s="151"/>
      <c r="J298" s="151"/>
      <c r="K298" s="152"/>
      <c r="L298" s="153"/>
      <c r="M298" s="154"/>
      <c r="N298" s="151"/>
      <c r="O298" s="82"/>
      <c r="P298" s="219">
        <f>P299</f>
        <v>224.52632</v>
      </c>
      <c r="Q298" s="223">
        <f t="shared" si="17"/>
        <v>224.52632</v>
      </c>
    </row>
    <row r="299" spans="1:17" ht="26.1" customHeight="1" x14ac:dyDescent="0.2">
      <c r="A299" s="7" t="s">
        <v>87</v>
      </c>
      <c r="B299" s="61">
        <v>63</v>
      </c>
      <c r="C299" s="62">
        <v>801</v>
      </c>
      <c r="D299" s="37" t="s">
        <v>229</v>
      </c>
      <c r="E299" s="38" t="s">
        <v>3</v>
      </c>
      <c r="F299" s="37" t="s">
        <v>2</v>
      </c>
      <c r="G299" s="39" t="s">
        <v>429</v>
      </c>
      <c r="H299" s="40">
        <v>600</v>
      </c>
      <c r="I299" s="151"/>
      <c r="J299" s="151"/>
      <c r="K299" s="152"/>
      <c r="L299" s="153"/>
      <c r="M299" s="154"/>
      <c r="N299" s="151"/>
      <c r="O299" s="82"/>
      <c r="P299" s="219">
        <f>P300</f>
        <v>224.52632</v>
      </c>
      <c r="Q299" s="223">
        <f t="shared" si="17"/>
        <v>224.52632</v>
      </c>
    </row>
    <row r="300" spans="1:17" ht="12.75" customHeight="1" x14ac:dyDescent="0.2">
      <c r="A300" s="7" t="s">
        <v>178</v>
      </c>
      <c r="B300" s="61">
        <v>63</v>
      </c>
      <c r="C300" s="62">
        <v>801</v>
      </c>
      <c r="D300" s="37" t="s">
        <v>229</v>
      </c>
      <c r="E300" s="38" t="s">
        <v>3</v>
      </c>
      <c r="F300" s="37" t="s">
        <v>2</v>
      </c>
      <c r="G300" s="39" t="s">
        <v>429</v>
      </c>
      <c r="H300" s="40">
        <v>610</v>
      </c>
      <c r="I300" s="151"/>
      <c r="J300" s="151"/>
      <c r="K300" s="152"/>
      <c r="L300" s="153"/>
      <c r="M300" s="154"/>
      <c r="N300" s="151"/>
      <c r="O300" s="82"/>
      <c r="P300" s="219">
        <f>213.3+11.22632</f>
        <v>224.52632</v>
      </c>
      <c r="Q300" s="223">
        <f t="shared" si="17"/>
        <v>224.52632</v>
      </c>
    </row>
    <row r="301" spans="1:17" ht="64.5" customHeight="1" x14ac:dyDescent="0.2">
      <c r="A301" s="36" t="s">
        <v>244</v>
      </c>
      <c r="B301" s="61">
        <v>63</v>
      </c>
      <c r="C301" s="62">
        <v>801</v>
      </c>
      <c r="D301" s="37" t="s">
        <v>229</v>
      </c>
      <c r="E301" s="38" t="s">
        <v>3</v>
      </c>
      <c r="F301" s="37" t="s">
        <v>2</v>
      </c>
      <c r="G301" s="39" t="s">
        <v>390</v>
      </c>
      <c r="H301" s="40"/>
      <c r="I301" s="43"/>
      <c r="J301" s="43"/>
      <c r="K301" s="45"/>
      <c r="L301" s="78"/>
      <c r="M301" s="82"/>
      <c r="N301" s="42">
        <f>N302</f>
        <v>582.9</v>
      </c>
      <c r="O301" s="82">
        <f t="shared" si="19"/>
        <v>582.9</v>
      </c>
      <c r="P301" s="145"/>
      <c r="Q301" s="125">
        <f t="shared" si="17"/>
        <v>582.9</v>
      </c>
    </row>
    <row r="302" spans="1:17" ht="25.5" customHeight="1" x14ac:dyDescent="0.2">
      <c r="A302" s="36" t="s">
        <v>87</v>
      </c>
      <c r="B302" s="61">
        <v>63</v>
      </c>
      <c r="C302" s="62">
        <v>801</v>
      </c>
      <c r="D302" s="37" t="s">
        <v>229</v>
      </c>
      <c r="E302" s="38" t="s">
        <v>3</v>
      </c>
      <c r="F302" s="37" t="s">
        <v>2</v>
      </c>
      <c r="G302" s="39" t="s">
        <v>390</v>
      </c>
      <c r="H302" s="40">
        <v>600</v>
      </c>
      <c r="I302" s="43"/>
      <c r="J302" s="43"/>
      <c r="K302" s="45"/>
      <c r="L302" s="78"/>
      <c r="M302" s="82"/>
      <c r="N302" s="42">
        <f>N303</f>
        <v>582.9</v>
      </c>
      <c r="O302" s="82">
        <f t="shared" si="19"/>
        <v>582.9</v>
      </c>
      <c r="P302" s="145"/>
      <c r="Q302" s="125">
        <f t="shared" si="17"/>
        <v>582.9</v>
      </c>
    </row>
    <row r="303" spans="1:17" ht="12.75" customHeight="1" x14ac:dyDescent="0.2">
      <c r="A303" s="36" t="s">
        <v>178</v>
      </c>
      <c r="B303" s="61">
        <v>63</v>
      </c>
      <c r="C303" s="62">
        <v>801</v>
      </c>
      <c r="D303" s="37" t="s">
        <v>229</v>
      </c>
      <c r="E303" s="38" t="s">
        <v>3</v>
      </c>
      <c r="F303" s="37" t="s">
        <v>2</v>
      </c>
      <c r="G303" s="39" t="s">
        <v>390</v>
      </c>
      <c r="H303" s="40">
        <v>610</v>
      </c>
      <c r="I303" s="43"/>
      <c r="J303" s="43"/>
      <c r="K303" s="45"/>
      <c r="L303" s="78"/>
      <c r="M303" s="82"/>
      <c r="N303" s="42">
        <f>500+82.9</f>
        <v>582.9</v>
      </c>
      <c r="O303" s="82">
        <f t="shared" si="19"/>
        <v>582.9</v>
      </c>
      <c r="P303" s="145"/>
      <c r="Q303" s="125">
        <f t="shared" si="17"/>
        <v>582.9</v>
      </c>
    </row>
    <row r="304" spans="1:17" ht="22.5" customHeight="1" x14ac:dyDescent="0.2">
      <c r="A304" s="7" t="s">
        <v>242</v>
      </c>
      <c r="B304" s="61">
        <v>63</v>
      </c>
      <c r="C304" s="62">
        <v>801</v>
      </c>
      <c r="D304" s="37" t="s">
        <v>229</v>
      </c>
      <c r="E304" s="38" t="s">
        <v>3</v>
      </c>
      <c r="F304" s="37" t="s">
        <v>2</v>
      </c>
      <c r="G304" s="39" t="s">
        <v>231</v>
      </c>
      <c r="H304" s="40" t="s">
        <v>7</v>
      </c>
      <c r="I304" s="43">
        <f>I305</f>
        <v>215</v>
      </c>
      <c r="J304" s="43"/>
      <c r="K304" s="45">
        <f t="shared" si="16"/>
        <v>215</v>
      </c>
      <c r="L304" s="76">
        <f>L305</f>
        <v>179.3</v>
      </c>
      <c r="M304" s="82">
        <f t="shared" si="20"/>
        <v>394.3</v>
      </c>
      <c r="N304" s="82"/>
      <c r="O304" s="82">
        <f t="shared" si="19"/>
        <v>394.3</v>
      </c>
      <c r="P304" s="219">
        <f>P305</f>
        <v>-394.3</v>
      </c>
      <c r="Q304" s="223">
        <f t="shared" si="17"/>
        <v>0</v>
      </c>
    </row>
    <row r="305" spans="1:17" ht="22.5" customHeight="1" x14ac:dyDescent="0.2">
      <c r="A305" s="7" t="s">
        <v>87</v>
      </c>
      <c r="B305" s="61">
        <v>63</v>
      </c>
      <c r="C305" s="62">
        <v>801</v>
      </c>
      <c r="D305" s="37" t="s">
        <v>229</v>
      </c>
      <c r="E305" s="38" t="s">
        <v>3</v>
      </c>
      <c r="F305" s="37" t="s">
        <v>2</v>
      </c>
      <c r="G305" s="39" t="s">
        <v>231</v>
      </c>
      <c r="H305" s="40">
        <v>600</v>
      </c>
      <c r="I305" s="43">
        <f>I306</f>
        <v>215</v>
      </c>
      <c r="J305" s="43"/>
      <c r="K305" s="45">
        <f>I305+J305</f>
        <v>215</v>
      </c>
      <c r="L305" s="76">
        <f>L306</f>
        <v>179.3</v>
      </c>
      <c r="M305" s="82">
        <f t="shared" si="20"/>
        <v>394.3</v>
      </c>
      <c r="N305" s="82"/>
      <c r="O305" s="82">
        <f t="shared" si="19"/>
        <v>394.3</v>
      </c>
      <c r="P305" s="219">
        <f>P306</f>
        <v>-394.3</v>
      </c>
      <c r="Q305" s="223">
        <f t="shared" si="17"/>
        <v>0</v>
      </c>
    </row>
    <row r="306" spans="1:17" ht="12.75" customHeight="1" x14ac:dyDescent="0.2">
      <c r="A306" s="7" t="s">
        <v>178</v>
      </c>
      <c r="B306" s="61">
        <v>63</v>
      </c>
      <c r="C306" s="62">
        <v>801</v>
      </c>
      <c r="D306" s="37" t="s">
        <v>229</v>
      </c>
      <c r="E306" s="38" t="s">
        <v>3</v>
      </c>
      <c r="F306" s="37" t="s">
        <v>2</v>
      </c>
      <c r="G306" s="39" t="s">
        <v>231</v>
      </c>
      <c r="H306" s="40">
        <v>610</v>
      </c>
      <c r="I306" s="43">
        <v>215</v>
      </c>
      <c r="J306" s="43"/>
      <c r="K306" s="45">
        <f t="shared" si="16"/>
        <v>215</v>
      </c>
      <c r="L306" s="76">
        <v>179.3</v>
      </c>
      <c r="M306" s="82">
        <f t="shared" si="20"/>
        <v>394.3</v>
      </c>
      <c r="N306" s="82"/>
      <c r="O306" s="82">
        <f t="shared" si="19"/>
        <v>394.3</v>
      </c>
      <c r="P306" s="219">
        <v>-394.3</v>
      </c>
      <c r="Q306" s="223">
        <f t="shared" si="17"/>
        <v>0</v>
      </c>
    </row>
    <row r="307" spans="1:17" ht="12.75" customHeight="1" x14ac:dyDescent="0.2">
      <c r="A307" s="7" t="s">
        <v>230</v>
      </c>
      <c r="B307" s="61">
        <v>63</v>
      </c>
      <c r="C307" s="62">
        <v>804</v>
      </c>
      <c r="D307" s="37" t="s">
        <v>7</v>
      </c>
      <c r="E307" s="38" t="s">
        <v>7</v>
      </c>
      <c r="F307" s="37" t="s">
        <v>7</v>
      </c>
      <c r="G307" s="39" t="s">
        <v>7</v>
      </c>
      <c r="H307" s="40" t="s">
        <v>7</v>
      </c>
      <c r="I307" s="43">
        <f>I308</f>
        <v>1910.3999999999999</v>
      </c>
      <c r="J307" s="43"/>
      <c r="K307" s="45">
        <f t="shared" si="16"/>
        <v>1910.3999999999999</v>
      </c>
      <c r="L307" s="76"/>
      <c r="M307" s="82">
        <f t="shared" si="20"/>
        <v>1910.3999999999999</v>
      </c>
      <c r="N307" s="82"/>
      <c r="O307" s="166">
        <f t="shared" si="19"/>
        <v>1910.3999999999999</v>
      </c>
      <c r="P307" s="145"/>
      <c r="Q307" s="125">
        <f t="shared" si="17"/>
        <v>1910.3999999999999</v>
      </c>
    </row>
    <row r="308" spans="1:17" ht="45" customHeight="1" x14ac:dyDescent="0.2">
      <c r="A308" s="7" t="s">
        <v>321</v>
      </c>
      <c r="B308" s="61">
        <v>63</v>
      </c>
      <c r="C308" s="62">
        <v>804</v>
      </c>
      <c r="D308" s="37" t="s">
        <v>229</v>
      </c>
      <c r="E308" s="38" t="s">
        <v>3</v>
      </c>
      <c r="F308" s="37" t="s">
        <v>2</v>
      </c>
      <c r="G308" s="39" t="s">
        <v>9</v>
      </c>
      <c r="H308" s="40" t="s">
        <v>7</v>
      </c>
      <c r="I308" s="43">
        <f>I309</f>
        <v>1910.3999999999999</v>
      </c>
      <c r="J308" s="43"/>
      <c r="K308" s="45">
        <f t="shared" si="16"/>
        <v>1910.3999999999999</v>
      </c>
      <c r="L308" s="76"/>
      <c r="M308" s="82">
        <f t="shared" si="20"/>
        <v>1910.3999999999999</v>
      </c>
      <c r="N308" s="82"/>
      <c r="O308" s="82">
        <f t="shared" si="19"/>
        <v>1910.3999999999999</v>
      </c>
      <c r="P308" s="145"/>
      <c r="Q308" s="125">
        <f t="shared" si="17"/>
        <v>1910.3999999999999</v>
      </c>
    </row>
    <row r="309" spans="1:17" ht="22.5" customHeight="1" x14ac:dyDescent="0.2">
      <c r="A309" s="7" t="s">
        <v>15</v>
      </c>
      <c r="B309" s="61">
        <v>63</v>
      </c>
      <c r="C309" s="62">
        <v>804</v>
      </c>
      <c r="D309" s="37" t="s">
        <v>229</v>
      </c>
      <c r="E309" s="38" t="s">
        <v>3</v>
      </c>
      <c r="F309" s="37" t="s">
        <v>2</v>
      </c>
      <c r="G309" s="39" t="s">
        <v>11</v>
      </c>
      <c r="H309" s="40" t="s">
        <v>7</v>
      </c>
      <c r="I309" s="43">
        <f>I310+I312+I314</f>
        <v>1910.3999999999999</v>
      </c>
      <c r="J309" s="43"/>
      <c r="K309" s="45">
        <f t="shared" si="16"/>
        <v>1910.3999999999999</v>
      </c>
      <c r="L309" s="76"/>
      <c r="M309" s="82">
        <f t="shared" si="20"/>
        <v>1910.3999999999999</v>
      </c>
      <c r="N309" s="82"/>
      <c r="O309" s="82">
        <f t="shared" si="19"/>
        <v>1910.3999999999999</v>
      </c>
      <c r="P309" s="145"/>
      <c r="Q309" s="125">
        <f t="shared" si="17"/>
        <v>1910.3999999999999</v>
      </c>
    </row>
    <row r="310" spans="1:17" ht="45" customHeight="1" x14ac:dyDescent="0.2">
      <c r="A310" s="7" t="s">
        <v>6</v>
      </c>
      <c r="B310" s="61">
        <v>63</v>
      </c>
      <c r="C310" s="62">
        <v>804</v>
      </c>
      <c r="D310" s="37" t="s">
        <v>229</v>
      </c>
      <c r="E310" s="38" t="s">
        <v>3</v>
      </c>
      <c r="F310" s="37" t="s">
        <v>2</v>
      </c>
      <c r="G310" s="39" t="s">
        <v>11</v>
      </c>
      <c r="H310" s="40">
        <v>100</v>
      </c>
      <c r="I310" s="43">
        <f>I311</f>
        <v>1862.6999999999998</v>
      </c>
      <c r="J310" s="43"/>
      <c r="K310" s="45">
        <f t="shared" si="16"/>
        <v>1862.6999999999998</v>
      </c>
      <c r="L310" s="76"/>
      <c r="M310" s="82">
        <f t="shared" si="20"/>
        <v>1862.6999999999998</v>
      </c>
      <c r="N310" s="82"/>
      <c r="O310" s="82">
        <f t="shared" si="19"/>
        <v>1862.6999999999998</v>
      </c>
      <c r="P310" s="145"/>
      <c r="Q310" s="125">
        <f t="shared" si="17"/>
        <v>1862.6999999999998</v>
      </c>
    </row>
    <row r="311" spans="1:17" ht="22.5" customHeight="1" x14ac:dyDescent="0.2">
      <c r="A311" s="7" t="s">
        <v>5</v>
      </c>
      <c r="B311" s="61">
        <v>63</v>
      </c>
      <c r="C311" s="62">
        <v>804</v>
      </c>
      <c r="D311" s="37" t="s">
        <v>229</v>
      </c>
      <c r="E311" s="38" t="s">
        <v>3</v>
      </c>
      <c r="F311" s="37" t="s">
        <v>2</v>
      </c>
      <c r="G311" s="39" t="s">
        <v>11</v>
      </c>
      <c r="H311" s="40">
        <v>120</v>
      </c>
      <c r="I311" s="43">
        <f>1347.3+108.5+406.9</f>
        <v>1862.6999999999998</v>
      </c>
      <c r="J311" s="43"/>
      <c r="K311" s="45">
        <f t="shared" si="16"/>
        <v>1862.6999999999998</v>
      </c>
      <c r="L311" s="76"/>
      <c r="M311" s="82">
        <f t="shared" si="20"/>
        <v>1862.6999999999998</v>
      </c>
      <c r="N311" s="82"/>
      <c r="O311" s="82">
        <f t="shared" si="19"/>
        <v>1862.6999999999998</v>
      </c>
      <c r="P311" s="145"/>
      <c r="Q311" s="125">
        <f t="shared" si="17"/>
        <v>1862.6999999999998</v>
      </c>
    </row>
    <row r="312" spans="1:17" ht="22.5" customHeight="1" x14ac:dyDescent="0.2">
      <c r="A312" s="7" t="s">
        <v>14</v>
      </c>
      <c r="B312" s="61">
        <v>63</v>
      </c>
      <c r="C312" s="62">
        <v>804</v>
      </c>
      <c r="D312" s="37" t="s">
        <v>229</v>
      </c>
      <c r="E312" s="38" t="s">
        <v>3</v>
      </c>
      <c r="F312" s="37" t="s">
        <v>2</v>
      </c>
      <c r="G312" s="39" t="s">
        <v>11</v>
      </c>
      <c r="H312" s="40">
        <v>200</v>
      </c>
      <c r="I312" s="43">
        <f>I313</f>
        <v>47.2</v>
      </c>
      <c r="J312" s="43"/>
      <c r="K312" s="45">
        <f t="shared" si="16"/>
        <v>47.2</v>
      </c>
      <c r="L312" s="76"/>
      <c r="M312" s="82">
        <f t="shared" si="20"/>
        <v>47.2</v>
      </c>
      <c r="N312" s="82"/>
      <c r="O312" s="82">
        <f t="shared" si="19"/>
        <v>47.2</v>
      </c>
      <c r="P312" s="145"/>
      <c r="Q312" s="125">
        <v>45.4</v>
      </c>
    </row>
    <row r="313" spans="1:17" ht="22.5" customHeight="1" x14ac:dyDescent="0.2">
      <c r="A313" s="7" t="s">
        <v>13</v>
      </c>
      <c r="B313" s="61">
        <v>63</v>
      </c>
      <c r="C313" s="62">
        <v>804</v>
      </c>
      <c r="D313" s="37" t="s">
        <v>229</v>
      </c>
      <c r="E313" s="38" t="s">
        <v>3</v>
      </c>
      <c r="F313" s="37" t="s">
        <v>2</v>
      </c>
      <c r="G313" s="39" t="s">
        <v>11</v>
      </c>
      <c r="H313" s="40">
        <v>240</v>
      </c>
      <c r="I313" s="43">
        <v>47.2</v>
      </c>
      <c r="J313" s="43"/>
      <c r="K313" s="45">
        <f t="shared" si="16"/>
        <v>47.2</v>
      </c>
      <c r="L313" s="76"/>
      <c r="M313" s="82">
        <f t="shared" si="20"/>
        <v>47.2</v>
      </c>
      <c r="N313" s="82"/>
      <c r="O313" s="82">
        <f t="shared" si="19"/>
        <v>47.2</v>
      </c>
      <c r="P313" s="145"/>
      <c r="Q313" s="125">
        <v>45.4</v>
      </c>
    </row>
    <row r="314" spans="1:17" ht="12.75" customHeight="1" x14ac:dyDescent="0.2">
      <c r="A314" s="7" t="s">
        <v>76</v>
      </c>
      <c r="B314" s="61">
        <v>63</v>
      </c>
      <c r="C314" s="62">
        <v>804</v>
      </c>
      <c r="D314" s="37" t="s">
        <v>229</v>
      </c>
      <c r="E314" s="38" t="s">
        <v>3</v>
      </c>
      <c r="F314" s="37" t="s">
        <v>2</v>
      </c>
      <c r="G314" s="39" t="s">
        <v>11</v>
      </c>
      <c r="H314" s="40">
        <v>800</v>
      </c>
      <c r="I314" s="43">
        <f>I315</f>
        <v>0.5</v>
      </c>
      <c r="J314" s="43"/>
      <c r="K314" s="45">
        <f t="shared" si="16"/>
        <v>0.5</v>
      </c>
      <c r="L314" s="76"/>
      <c r="M314" s="82">
        <f t="shared" si="20"/>
        <v>0.5</v>
      </c>
      <c r="N314" s="82"/>
      <c r="O314" s="82">
        <f t="shared" si="19"/>
        <v>0.5</v>
      </c>
      <c r="P314" s="145"/>
      <c r="Q314" s="125">
        <v>2.2999999999999998</v>
      </c>
    </row>
    <row r="315" spans="1:17" ht="12.75" customHeight="1" x14ac:dyDescent="0.2">
      <c r="A315" s="7" t="s">
        <v>75</v>
      </c>
      <c r="B315" s="61">
        <v>63</v>
      </c>
      <c r="C315" s="62">
        <v>804</v>
      </c>
      <c r="D315" s="37" t="s">
        <v>229</v>
      </c>
      <c r="E315" s="38" t="s">
        <v>3</v>
      </c>
      <c r="F315" s="37" t="s">
        <v>2</v>
      </c>
      <c r="G315" s="39" t="s">
        <v>11</v>
      </c>
      <c r="H315" s="40">
        <v>850</v>
      </c>
      <c r="I315" s="43">
        <v>0.5</v>
      </c>
      <c r="J315" s="43"/>
      <c r="K315" s="45">
        <f t="shared" si="16"/>
        <v>0.5</v>
      </c>
      <c r="L315" s="76"/>
      <c r="M315" s="82">
        <f t="shared" si="20"/>
        <v>0.5</v>
      </c>
      <c r="N315" s="82"/>
      <c r="O315" s="82">
        <f t="shared" si="19"/>
        <v>0.5</v>
      </c>
      <c r="P315" s="145"/>
      <c r="Q315" s="125">
        <v>2.2999999999999998</v>
      </c>
    </row>
    <row r="316" spans="1:17" ht="22.5" customHeight="1" x14ac:dyDescent="0.2">
      <c r="A316" s="65" t="s">
        <v>228</v>
      </c>
      <c r="B316" s="66">
        <v>78</v>
      </c>
      <c r="C316" s="67" t="s">
        <v>7</v>
      </c>
      <c r="D316" s="30" t="s">
        <v>7</v>
      </c>
      <c r="E316" s="31" t="s">
        <v>7</v>
      </c>
      <c r="F316" s="30" t="s">
        <v>7</v>
      </c>
      <c r="G316" s="32" t="s">
        <v>7</v>
      </c>
      <c r="H316" s="33" t="s">
        <v>7</v>
      </c>
      <c r="I316" s="59">
        <f>I317+I323+I445+I457</f>
        <v>641994.6</v>
      </c>
      <c r="J316" s="59"/>
      <c r="K316" s="60">
        <f t="shared" si="16"/>
        <v>641994.6</v>
      </c>
      <c r="L316" s="60">
        <f>L323</f>
        <v>3001.2939999999999</v>
      </c>
      <c r="M316" s="85">
        <f t="shared" si="20"/>
        <v>644995.89399999997</v>
      </c>
      <c r="N316" s="85">
        <f>N323</f>
        <v>4467.0650000000005</v>
      </c>
      <c r="O316" s="85">
        <f t="shared" si="19"/>
        <v>649462.95899999992</v>
      </c>
      <c r="P316" s="222">
        <f>P317+P323+P445+P457</f>
        <v>8757.0952899999993</v>
      </c>
      <c r="Q316" s="224">
        <f t="shared" ref="Q316:Q393" si="21">O316+P316</f>
        <v>658220.05428999988</v>
      </c>
    </row>
    <row r="317" spans="1:17" ht="12.75" customHeight="1" x14ac:dyDescent="0.2">
      <c r="A317" s="7" t="s">
        <v>26</v>
      </c>
      <c r="B317" s="61">
        <v>78</v>
      </c>
      <c r="C317" s="62">
        <v>100</v>
      </c>
      <c r="D317" s="37" t="s">
        <v>7</v>
      </c>
      <c r="E317" s="38" t="s">
        <v>7</v>
      </c>
      <c r="F317" s="37" t="s">
        <v>7</v>
      </c>
      <c r="G317" s="39" t="s">
        <v>7</v>
      </c>
      <c r="H317" s="40" t="s">
        <v>7</v>
      </c>
      <c r="I317" s="43">
        <f>I318</f>
        <v>101.5</v>
      </c>
      <c r="J317" s="43"/>
      <c r="K317" s="45">
        <f t="shared" ref="K317:K398" si="22">I317+J317</f>
        <v>101.5</v>
      </c>
      <c r="L317" s="76"/>
      <c r="M317" s="82">
        <f t="shared" si="20"/>
        <v>101.5</v>
      </c>
      <c r="N317" s="82"/>
      <c r="O317" s="82">
        <f t="shared" si="19"/>
        <v>101.5</v>
      </c>
      <c r="P317" s="82">
        <f>P318</f>
        <v>0</v>
      </c>
      <c r="Q317" s="223">
        <f t="shared" si="21"/>
        <v>101.5</v>
      </c>
    </row>
    <row r="318" spans="1:17" ht="12.75" customHeight="1" x14ac:dyDescent="0.2">
      <c r="A318" s="7" t="s">
        <v>95</v>
      </c>
      <c r="B318" s="61">
        <v>78</v>
      </c>
      <c r="C318" s="62">
        <v>113</v>
      </c>
      <c r="D318" s="37" t="s">
        <v>7</v>
      </c>
      <c r="E318" s="38" t="s">
        <v>7</v>
      </c>
      <c r="F318" s="37" t="s">
        <v>7</v>
      </c>
      <c r="G318" s="39" t="s">
        <v>7</v>
      </c>
      <c r="H318" s="40" t="s">
        <v>7</v>
      </c>
      <c r="I318" s="43">
        <f>I319</f>
        <v>101.5</v>
      </c>
      <c r="J318" s="43"/>
      <c r="K318" s="45">
        <f t="shared" si="22"/>
        <v>101.5</v>
      </c>
      <c r="L318" s="76"/>
      <c r="M318" s="82">
        <f t="shared" si="20"/>
        <v>101.5</v>
      </c>
      <c r="N318" s="82"/>
      <c r="O318" s="82">
        <f t="shared" si="19"/>
        <v>101.5</v>
      </c>
      <c r="P318" s="82">
        <f>P319</f>
        <v>0</v>
      </c>
      <c r="Q318" s="223">
        <f t="shared" si="21"/>
        <v>101.5</v>
      </c>
    </row>
    <row r="319" spans="1:17" ht="45" customHeight="1" x14ac:dyDescent="0.2">
      <c r="A319" s="7" t="s">
        <v>318</v>
      </c>
      <c r="B319" s="61">
        <v>78</v>
      </c>
      <c r="C319" s="62">
        <v>113</v>
      </c>
      <c r="D319" s="37" t="s">
        <v>41</v>
      </c>
      <c r="E319" s="38" t="s">
        <v>3</v>
      </c>
      <c r="F319" s="37" t="s">
        <v>2</v>
      </c>
      <c r="G319" s="39" t="s">
        <v>9</v>
      </c>
      <c r="H319" s="40" t="s">
        <v>7</v>
      </c>
      <c r="I319" s="43">
        <f>I320</f>
        <v>101.5</v>
      </c>
      <c r="J319" s="43"/>
      <c r="K319" s="45">
        <f t="shared" si="22"/>
        <v>101.5</v>
      </c>
      <c r="L319" s="76"/>
      <c r="M319" s="82">
        <f t="shared" si="20"/>
        <v>101.5</v>
      </c>
      <c r="N319" s="86"/>
      <c r="O319" s="82">
        <f t="shared" si="19"/>
        <v>101.5</v>
      </c>
      <c r="P319" s="219">
        <f>P320</f>
        <v>0</v>
      </c>
      <c r="Q319" s="223">
        <f t="shared" si="21"/>
        <v>101.5</v>
      </c>
    </row>
    <row r="320" spans="1:17" ht="22.5" customHeight="1" x14ac:dyDescent="0.2">
      <c r="A320" s="7" t="s">
        <v>90</v>
      </c>
      <c r="B320" s="61">
        <v>78</v>
      </c>
      <c r="C320" s="62">
        <v>113</v>
      </c>
      <c r="D320" s="37" t="s">
        <v>41</v>
      </c>
      <c r="E320" s="38" t="s">
        <v>3</v>
      </c>
      <c r="F320" s="37" t="s">
        <v>2</v>
      </c>
      <c r="G320" s="39" t="s">
        <v>89</v>
      </c>
      <c r="H320" s="40" t="s">
        <v>7</v>
      </c>
      <c r="I320" s="43">
        <f>I321</f>
        <v>101.5</v>
      </c>
      <c r="J320" s="43"/>
      <c r="K320" s="45">
        <f t="shared" si="22"/>
        <v>101.5</v>
      </c>
      <c r="L320" s="76"/>
      <c r="M320" s="82">
        <f t="shared" si="20"/>
        <v>101.5</v>
      </c>
      <c r="N320" s="82"/>
      <c r="O320" s="82">
        <f t="shared" si="19"/>
        <v>101.5</v>
      </c>
      <c r="P320" s="219">
        <f>P321</f>
        <v>0</v>
      </c>
      <c r="Q320" s="223">
        <f t="shared" si="21"/>
        <v>101.5</v>
      </c>
    </row>
    <row r="321" spans="1:17" ht="22.5" customHeight="1" x14ac:dyDescent="0.2">
      <c r="A321" s="7" t="s">
        <v>14</v>
      </c>
      <c r="B321" s="61">
        <v>78</v>
      </c>
      <c r="C321" s="62">
        <v>113</v>
      </c>
      <c r="D321" s="37" t="s">
        <v>41</v>
      </c>
      <c r="E321" s="38" t="s">
        <v>3</v>
      </c>
      <c r="F321" s="37" t="s">
        <v>2</v>
      </c>
      <c r="G321" s="39" t="s">
        <v>89</v>
      </c>
      <c r="H321" s="40">
        <v>200</v>
      </c>
      <c r="I321" s="43">
        <f>I322</f>
        <v>101.5</v>
      </c>
      <c r="J321" s="43"/>
      <c r="K321" s="45">
        <f t="shared" si="22"/>
        <v>101.5</v>
      </c>
      <c r="L321" s="76"/>
      <c r="M321" s="82">
        <f t="shared" si="20"/>
        <v>101.5</v>
      </c>
      <c r="N321" s="82"/>
      <c r="O321" s="82">
        <f t="shared" si="19"/>
        <v>101.5</v>
      </c>
      <c r="P321" s="219">
        <f>P322</f>
        <v>0</v>
      </c>
      <c r="Q321" s="223">
        <f t="shared" si="21"/>
        <v>101.5</v>
      </c>
    </row>
    <row r="322" spans="1:17" ht="22.5" customHeight="1" x14ac:dyDescent="0.2">
      <c r="A322" s="7" t="s">
        <v>13</v>
      </c>
      <c r="B322" s="61">
        <v>78</v>
      </c>
      <c r="C322" s="62">
        <v>113</v>
      </c>
      <c r="D322" s="37" t="s">
        <v>41</v>
      </c>
      <c r="E322" s="38" t="s">
        <v>3</v>
      </c>
      <c r="F322" s="37" t="s">
        <v>2</v>
      </c>
      <c r="G322" s="39" t="s">
        <v>89</v>
      </c>
      <c r="H322" s="40">
        <v>240</v>
      </c>
      <c r="I322" s="43">
        <v>101.5</v>
      </c>
      <c r="J322" s="43"/>
      <c r="K322" s="45">
        <f t="shared" si="22"/>
        <v>101.5</v>
      </c>
      <c r="L322" s="76"/>
      <c r="M322" s="82">
        <f t="shared" si="20"/>
        <v>101.5</v>
      </c>
      <c r="N322" s="82"/>
      <c r="O322" s="82">
        <f t="shared" si="19"/>
        <v>101.5</v>
      </c>
      <c r="P322" s="145"/>
      <c r="Q322" s="125">
        <f t="shared" si="21"/>
        <v>101.5</v>
      </c>
    </row>
    <row r="323" spans="1:17" ht="12.75" customHeight="1" x14ac:dyDescent="0.2">
      <c r="A323" s="7" t="s">
        <v>65</v>
      </c>
      <c r="B323" s="61">
        <v>78</v>
      </c>
      <c r="C323" s="62">
        <v>700</v>
      </c>
      <c r="D323" s="37" t="s">
        <v>7</v>
      </c>
      <c r="E323" s="38" t="s">
        <v>7</v>
      </c>
      <c r="F323" s="37" t="s">
        <v>7</v>
      </c>
      <c r="G323" s="39" t="s">
        <v>7</v>
      </c>
      <c r="H323" s="40" t="s">
        <v>7</v>
      </c>
      <c r="I323" s="43">
        <f>I324+I347+I390+I404+I412</f>
        <v>632387.19999999995</v>
      </c>
      <c r="J323" s="43"/>
      <c r="K323" s="45">
        <f t="shared" si="22"/>
        <v>632387.19999999995</v>
      </c>
      <c r="L323" s="45">
        <f>L324+L347</f>
        <v>3001.2939999999999</v>
      </c>
      <c r="M323" s="82">
        <f t="shared" si="20"/>
        <v>635388.49399999995</v>
      </c>
      <c r="N323" s="82">
        <f>N347</f>
        <v>4467.0650000000005</v>
      </c>
      <c r="O323" s="82">
        <f t="shared" si="19"/>
        <v>639855.55899999989</v>
      </c>
      <c r="P323" s="219">
        <f>P347+P324+P390</f>
        <v>7761.4479399999991</v>
      </c>
      <c r="Q323" s="223">
        <f t="shared" si="21"/>
        <v>647617.00693999988</v>
      </c>
    </row>
    <row r="324" spans="1:17" ht="12.75" customHeight="1" x14ac:dyDescent="0.2">
      <c r="A324" s="7" t="s">
        <v>227</v>
      </c>
      <c r="B324" s="61">
        <v>78</v>
      </c>
      <c r="C324" s="62">
        <v>701</v>
      </c>
      <c r="D324" s="37" t="s">
        <v>7</v>
      </c>
      <c r="E324" s="38" t="s">
        <v>7</v>
      </c>
      <c r="F324" s="37" t="s">
        <v>7</v>
      </c>
      <c r="G324" s="39" t="s">
        <v>7</v>
      </c>
      <c r="H324" s="40" t="s">
        <v>7</v>
      </c>
      <c r="I324" s="43">
        <f>I325</f>
        <v>186497.3</v>
      </c>
      <c r="J324" s="43"/>
      <c r="K324" s="45">
        <f t="shared" si="22"/>
        <v>186497.3</v>
      </c>
      <c r="L324" s="45">
        <f>L325</f>
        <v>1071.75</v>
      </c>
      <c r="M324" s="82">
        <f t="shared" si="20"/>
        <v>187569.05</v>
      </c>
      <c r="N324" s="82"/>
      <c r="O324" s="82">
        <f t="shared" si="19"/>
        <v>187569.05</v>
      </c>
      <c r="P324" s="82">
        <f>P325</f>
        <v>886.92277000000001</v>
      </c>
      <c r="Q324" s="223">
        <f t="shared" si="21"/>
        <v>188455.97276999999</v>
      </c>
    </row>
    <row r="325" spans="1:17" ht="56.25" customHeight="1" x14ac:dyDescent="0.2">
      <c r="A325" s="7" t="s">
        <v>340</v>
      </c>
      <c r="B325" s="61">
        <v>78</v>
      </c>
      <c r="C325" s="62">
        <v>701</v>
      </c>
      <c r="D325" s="37" t="s">
        <v>177</v>
      </c>
      <c r="E325" s="38" t="s">
        <v>3</v>
      </c>
      <c r="F325" s="37" t="s">
        <v>2</v>
      </c>
      <c r="G325" s="39" t="s">
        <v>9</v>
      </c>
      <c r="H325" s="40" t="s">
        <v>7</v>
      </c>
      <c r="I325" s="43">
        <f>I326+I332+I335+I338+I341+I344+I329</f>
        <v>186497.3</v>
      </c>
      <c r="J325" s="43"/>
      <c r="K325" s="45">
        <f t="shared" si="22"/>
        <v>186497.3</v>
      </c>
      <c r="L325" s="78">
        <f>L338</f>
        <v>1071.75</v>
      </c>
      <c r="M325" s="82">
        <f t="shared" si="20"/>
        <v>187569.05</v>
      </c>
      <c r="N325" s="82"/>
      <c r="O325" s="82">
        <f t="shared" si="19"/>
        <v>187569.05</v>
      </c>
      <c r="P325" s="82">
        <f>P344+P338</f>
        <v>886.92277000000001</v>
      </c>
      <c r="Q325" s="223">
        <f t="shared" si="21"/>
        <v>188455.97276999999</v>
      </c>
    </row>
    <row r="326" spans="1:17" ht="56.25" customHeight="1" x14ac:dyDescent="0.2">
      <c r="A326" s="7" t="s">
        <v>212</v>
      </c>
      <c r="B326" s="61">
        <v>78</v>
      </c>
      <c r="C326" s="62">
        <v>701</v>
      </c>
      <c r="D326" s="37" t="s">
        <v>177</v>
      </c>
      <c r="E326" s="38" t="s">
        <v>3</v>
      </c>
      <c r="F326" s="37" t="s">
        <v>2</v>
      </c>
      <c r="G326" s="39" t="s">
        <v>211</v>
      </c>
      <c r="H326" s="40" t="s">
        <v>7</v>
      </c>
      <c r="I326" s="43">
        <f>I327</f>
        <v>10262.200000000001</v>
      </c>
      <c r="J326" s="43"/>
      <c r="K326" s="45">
        <f t="shared" si="22"/>
        <v>10262.200000000001</v>
      </c>
      <c r="L326" s="76"/>
      <c r="M326" s="82">
        <f t="shared" si="20"/>
        <v>10262.200000000001</v>
      </c>
      <c r="N326" s="82"/>
      <c r="O326" s="82">
        <f t="shared" si="19"/>
        <v>10262.200000000001</v>
      </c>
      <c r="P326" s="145"/>
      <c r="Q326" s="125">
        <f t="shared" si="21"/>
        <v>10262.200000000001</v>
      </c>
    </row>
    <row r="327" spans="1:17" ht="22.5" customHeight="1" x14ac:dyDescent="0.2">
      <c r="A327" s="7" t="s">
        <v>87</v>
      </c>
      <c r="B327" s="61">
        <v>78</v>
      </c>
      <c r="C327" s="62">
        <v>701</v>
      </c>
      <c r="D327" s="37" t="s">
        <v>177</v>
      </c>
      <c r="E327" s="38" t="s">
        <v>3</v>
      </c>
      <c r="F327" s="37" t="s">
        <v>2</v>
      </c>
      <c r="G327" s="39" t="s">
        <v>211</v>
      </c>
      <c r="H327" s="40">
        <v>600</v>
      </c>
      <c r="I327" s="43">
        <f>I328</f>
        <v>10262.200000000001</v>
      </c>
      <c r="J327" s="43"/>
      <c r="K327" s="45">
        <f t="shared" si="22"/>
        <v>10262.200000000001</v>
      </c>
      <c r="L327" s="76"/>
      <c r="M327" s="82">
        <f t="shared" si="20"/>
        <v>10262.200000000001</v>
      </c>
      <c r="N327" s="82"/>
      <c r="O327" s="82">
        <f t="shared" si="19"/>
        <v>10262.200000000001</v>
      </c>
      <c r="P327" s="145"/>
      <c r="Q327" s="125">
        <f t="shared" si="21"/>
        <v>10262.200000000001</v>
      </c>
    </row>
    <row r="328" spans="1:17" ht="12.75" customHeight="1" x14ac:dyDescent="0.2">
      <c r="A328" s="7" t="s">
        <v>178</v>
      </c>
      <c r="B328" s="61">
        <v>78</v>
      </c>
      <c r="C328" s="62">
        <v>701</v>
      </c>
      <c r="D328" s="37" t="s">
        <v>177</v>
      </c>
      <c r="E328" s="38" t="s">
        <v>3</v>
      </c>
      <c r="F328" s="37" t="s">
        <v>2</v>
      </c>
      <c r="G328" s="39" t="s">
        <v>211</v>
      </c>
      <c r="H328" s="40">
        <v>610</v>
      </c>
      <c r="I328" s="43">
        <v>10262.200000000001</v>
      </c>
      <c r="J328" s="43"/>
      <c r="K328" s="45">
        <f t="shared" si="22"/>
        <v>10262.200000000001</v>
      </c>
      <c r="L328" s="76"/>
      <c r="M328" s="82">
        <f t="shared" si="20"/>
        <v>10262.200000000001</v>
      </c>
      <c r="N328" s="82"/>
      <c r="O328" s="82">
        <f t="shared" si="19"/>
        <v>10262.200000000001</v>
      </c>
      <c r="P328" s="145"/>
      <c r="Q328" s="125">
        <f t="shared" si="21"/>
        <v>10262.200000000001</v>
      </c>
    </row>
    <row r="329" spans="1:17" ht="12.75" customHeight="1" x14ac:dyDescent="0.2">
      <c r="A329" s="7" t="s">
        <v>221</v>
      </c>
      <c r="B329" s="61">
        <v>78</v>
      </c>
      <c r="C329" s="62">
        <v>701</v>
      </c>
      <c r="D329" s="37" t="s">
        <v>177</v>
      </c>
      <c r="E329" s="38" t="s">
        <v>3</v>
      </c>
      <c r="F329" s="37" t="s">
        <v>2</v>
      </c>
      <c r="G329" s="39" t="s">
        <v>220</v>
      </c>
      <c r="H329" s="40" t="s">
        <v>7</v>
      </c>
      <c r="I329" s="43">
        <f>I330</f>
        <v>110475.4</v>
      </c>
      <c r="J329" s="43"/>
      <c r="K329" s="45">
        <f t="shared" si="22"/>
        <v>110475.4</v>
      </c>
      <c r="L329" s="76"/>
      <c r="M329" s="82">
        <f t="shared" si="20"/>
        <v>110475.4</v>
      </c>
      <c r="N329" s="82"/>
      <c r="O329" s="82">
        <f t="shared" si="19"/>
        <v>110475.4</v>
      </c>
      <c r="P329" s="145"/>
      <c r="Q329" s="125">
        <f t="shared" si="21"/>
        <v>110475.4</v>
      </c>
    </row>
    <row r="330" spans="1:17" ht="22.5" customHeight="1" x14ac:dyDescent="0.2">
      <c r="A330" s="7" t="s">
        <v>87</v>
      </c>
      <c r="B330" s="61">
        <v>78</v>
      </c>
      <c r="C330" s="62">
        <v>701</v>
      </c>
      <c r="D330" s="37" t="s">
        <v>177</v>
      </c>
      <c r="E330" s="38" t="s">
        <v>3</v>
      </c>
      <c r="F330" s="37" t="s">
        <v>2</v>
      </c>
      <c r="G330" s="39" t="s">
        <v>220</v>
      </c>
      <c r="H330" s="40">
        <v>600</v>
      </c>
      <c r="I330" s="43">
        <f>I331</f>
        <v>110475.4</v>
      </c>
      <c r="J330" s="43"/>
      <c r="K330" s="45">
        <f t="shared" si="22"/>
        <v>110475.4</v>
      </c>
      <c r="L330" s="76"/>
      <c r="M330" s="82">
        <f t="shared" si="20"/>
        <v>110475.4</v>
      </c>
      <c r="N330" s="82"/>
      <c r="O330" s="82">
        <f t="shared" si="19"/>
        <v>110475.4</v>
      </c>
      <c r="P330" s="145"/>
      <c r="Q330" s="125">
        <f t="shared" si="21"/>
        <v>110475.4</v>
      </c>
    </row>
    <row r="331" spans="1:17" ht="12.75" customHeight="1" x14ac:dyDescent="0.2">
      <c r="A331" s="7" t="s">
        <v>178</v>
      </c>
      <c r="B331" s="61">
        <v>78</v>
      </c>
      <c r="C331" s="62">
        <v>701</v>
      </c>
      <c r="D331" s="37" t="s">
        <v>177</v>
      </c>
      <c r="E331" s="38" t="s">
        <v>3</v>
      </c>
      <c r="F331" s="37" t="s">
        <v>2</v>
      </c>
      <c r="G331" s="39" t="s">
        <v>220</v>
      </c>
      <c r="H331" s="40">
        <v>610</v>
      </c>
      <c r="I331" s="43">
        <v>110475.4</v>
      </c>
      <c r="J331" s="43"/>
      <c r="K331" s="45">
        <f t="shared" si="22"/>
        <v>110475.4</v>
      </c>
      <c r="L331" s="76"/>
      <c r="M331" s="82">
        <f t="shared" si="20"/>
        <v>110475.4</v>
      </c>
      <c r="N331" s="82"/>
      <c r="O331" s="82">
        <f t="shared" si="19"/>
        <v>110475.4</v>
      </c>
      <c r="P331" s="145"/>
      <c r="Q331" s="125">
        <f t="shared" si="21"/>
        <v>110475.4</v>
      </c>
    </row>
    <row r="332" spans="1:17" ht="22.5" customHeight="1" x14ac:dyDescent="0.2">
      <c r="A332" s="7" t="s">
        <v>210</v>
      </c>
      <c r="B332" s="61">
        <v>78</v>
      </c>
      <c r="C332" s="62">
        <v>701</v>
      </c>
      <c r="D332" s="37" t="s">
        <v>177</v>
      </c>
      <c r="E332" s="38" t="s">
        <v>3</v>
      </c>
      <c r="F332" s="37" t="s">
        <v>2</v>
      </c>
      <c r="G332" s="39" t="s">
        <v>209</v>
      </c>
      <c r="H332" s="40" t="s">
        <v>7</v>
      </c>
      <c r="I332" s="43">
        <f>I333</f>
        <v>2755.7</v>
      </c>
      <c r="J332" s="43"/>
      <c r="K332" s="45">
        <f t="shared" si="22"/>
        <v>2755.7</v>
      </c>
      <c r="L332" s="76"/>
      <c r="M332" s="82">
        <f t="shared" si="20"/>
        <v>2755.7</v>
      </c>
      <c r="N332" s="82"/>
      <c r="O332" s="82">
        <f t="shared" si="19"/>
        <v>2755.7</v>
      </c>
      <c r="P332" s="145"/>
      <c r="Q332" s="125">
        <f t="shared" si="21"/>
        <v>2755.7</v>
      </c>
    </row>
    <row r="333" spans="1:17" ht="22.5" customHeight="1" x14ac:dyDescent="0.2">
      <c r="A333" s="7" t="s">
        <v>87</v>
      </c>
      <c r="B333" s="61">
        <v>78</v>
      </c>
      <c r="C333" s="62">
        <v>701</v>
      </c>
      <c r="D333" s="37" t="s">
        <v>177</v>
      </c>
      <c r="E333" s="38" t="s">
        <v>3</v>
      </c>
      <c r="F333" s="37" t="s">
        <v>2</v>
      </c>
      <c r="G333" s="39" t="s">
        <v>209</v>
      </c>
      <c r="H333" s="40">
        <v>600</v>
      </c>
      <c r="I333" s="43">
        <f>I334</f>
        <v>2755.7</v>
      </c>
      <c r="J333" s="43"/>
      <c r="K333" s="45">
        <f t="shared" si="22"/>
        <v>2755.7</v>
      </c>
      <c r="L333" s="76"/>
      <c r="M333" s="82">
        <f t="shared" si="20"/>
        <v>2755.7</v>
      </c>
      <c r="N333" s="82"/>
      <c r="O333" s="82">
        <f t="shared" si="19"/>
        <v>2755.7</v>
      </c>
      <c r="P333" s="145"/>
      <c r="Q333" s="125">
        <f t="shared" si="21"/>
        <v>2755.7</v>
      </c>
    </row>
    <row r="334" spans="1:17" ht="12.75" customHeight="1" x14ac:dyDescent="0.2">
      <c r="A334" s="7" t="s">
        <v>178</v>
      </c>
      <c r="B334" s="61">
        <v>78</v>
      </c>
      <c r="C334" s="62">
        <v>701</v>
      </c>
      <c r="D334" s="37" t="s">
        <v>177</v>
      </c>
      <c r="E334" s="38" t="s">
        <v>3</v>
      </c>
      <c r="F334" s="37" t="s">
        <v>2</v>
      </c>
      <c r="G334" s="39" t="s">
        <v>209</v>
      </c>
      <c r="H334" s="40">
        <v>610</v>
      </c>
      <c r="I334" s="43">
        <v>2755.7</v>
      </c>
      <c r="J334" s="43"/>
      <c r="K334" s="45">
        <f t="shared" si="22"/>
        <v>2755.7</v>
      </c>
      <c r="L334" s="76"/>
      <c r="M334" s="82">
        <f t="shared" si="20"/>
        <v>2755.7</v>
      </c>
      <c r="N334" s="82"/>
      <c r="O334" s="82">
        <f t="shared" ref="O334:O415" si="23">M334+N334</f>
        <v>2755.7</v>
      </c>
      <c r="P334" s="145"/>
      <c r="Q334" s="125">
        <f t="shared" si="21"/>
        <v>2755.7</v>
      </c>
    </row>
    <row r="335" spans="1:17" ht="22.5" customHeight="1" x14ac:dyDescent="0.2">
      <c r="A335" s="7" t="s">
        <v>47</v>
      </c>
      <c r="B335" s="61">
        <v>78</v>
      </c>
      <c r="C335" s="62">
        <v>701</v>
      </c>
      <c r="D335" s="37" t="s">
        <v>177</v>
      </c>
      <c r="E335" s="38" t="s">
        <v>3</v>
      </c>
      <c r="F335" s="37" t="s">
        <v>2</v>
      </c>
      <c r="G335" s="39" t="s">
        <v>45</v>
      </c>
      <c r="H335" s="40" t="s">
        <v>7</v>
      </c>
      <c r="I335" s="43">
        <f>I336</f>
        <v>864</v>
      </c>
      <c r="J335" s="43"/>
      <c r="K335" s="45">
        <f t="shared" si="22"/>
        <v>864</v>
      </c>
      <c r="L335" s="76"/>
      <c r="M335" s="82">
        <f t="shared" si="20"/>
        <v>864</v>
      </c>
      <c r="N335" s="82"/>
      <c r="O335" s="82">
        <f t="shared" si="23"/>
        <v>864</v>
      </c>
      <c r="P335" s="145"/>
      <c r="Q335" s="125">
        <f t="shared" si="21"/>
        <v>864</v>
      </c>
    </row>
    <row r="336" spans="1:17" ht="22.5" customHeight="1" x14ac:dyDescent="0.2">
      <c r="A336" s="36" t="s">
        <v>87</v>
      </c>
      <c r="B336" s="61">
        <v>78</v>
      </c>
      <c r="C336" s="62">
        <v>701</v>
      </c>
      <c r="D336" s="37" t="s">
        <v>177</v>
      </c>
      <c r="E336" s="38" t="s">
        <v>3</v>
      </c>
      <c r="F336" s="37" t="s">
        <v>2</v>
      </c>
      <c r="G336" s="39" t="s">
        <v>45</v>
      </c>
      <c r="H336" s="40">
        <v>600</v>
      </c>
      <c r="I336" s="43">
        <f>I337</f>
        <v>864</v>
      </c>
      <c r="J336" s="43"/>
      <c r="K336" s="45">
        <f t="shared" si="22"/>
        <v>864</v>
      </c>
      <c r="L336" s="76"/>
      <c r="M336" s="82">
        <f t="shared" si="20"/>
        <v>864</v>
      </c>
      <c r="N336" s="82"/>
      <c r="O336" s="82">
        <f t="shared" si="23"/>
        <v>864</v>
      </c>
      <c r="P336" s="145"/>
      <c r="Q336" s="125">
        <f t="shared" si="21"/>
        <v>864</v>
      </c>
    </row>
    <row r="337" spans="1:17" ht="12.75" customHeight="1" x14ac:dyDescent="0.2">
      <c r="A337" s="36" t="s">
        <v>178</v>
      </c>
      <c r="B337" s="61">
        <v>78</v>
      </c>
      <c r="C337" s="62">
        <v>701</v>
      </c>
      <c r="D337" s="37" t="s">
        <v>177</v>
      </c>
      <c r="E337" s="38" t="s">
        <v>3</v>
      </c>
      <c r="F337" s="37" t="s">
        <v>2</v>
      </c>
      <c r="G337" s="39" t="s">
        <v>45</v>
      </c>
      <c r="H337" s="40">
        <v>610</v>
      </c>
      <c r="I337" s="43">
        <v>864</v>
      </c>
      <c r="J337" s="43"/>
      <c r="K337" s="45">
        <f t="shared" si="22"/>
        <v>864</v>
      </c>
      <c r="L337" s="76"/>
      <c r="M337" s="82">
        <f t="shared" si="20"/>
        <v>864</v>
      </c>
      <c r="N337" s="82"/>
      <c r="O337" s="82">
        <f t="shared" si="23"/>
        <v>864</v>
      </c>
      <c r="P337" s="145"/>
      <c r="Q337" s="125">
        <f t="shared" si="21"/>
        <v>864</v>
      </c>
    </row>
    <row r="338" spans="1:17" ht="12.75" customHeight="1" x14ac:dyDescent="0.2">
      <c r="A338" s="7" t="s">
        <v>226</v>
      </c>
      <c r="B338" s="61">
        <v>78</v>
      </c>
      <c r="C338" s="62">
        <v>701</v>
      </c>
      <c r="D338" s="37" t="s">
        <v>177</v>
      </c>
      <c r="E338" s="38" t="s">
        <v>3</v>
      </c>
      <c r="F338" s="37" t="s">
        <v>2</v>
      </c>
      <c r="G338" s="39" t="s">
        <v>225</v>
      </c>
      <c r="H338" s="40" t="s">
        <v>7</v>
      </c>
      <c r="I338" s="43">
        <f>I339</f>
        <v>1151</v>
      </c>
      <c r="J338" s="43"/>
      <c r="K338" s="45">
        <f t="shared" si="22"/>
        <v>1151</v>
      </c>
      <c r="L338" s="78">
        <f>L339</f>
        <v>1071.75</v>
      </c>
      <c r="M338" s="82">
        <f t="shared" si="20"/>
        <v>2222.75</v>
      </c>
      <c r="N338" s="82"/>
      <c r="O338" s="82">
        <f t="shared" si="23"/>
        <v>2222.75</v>
      </c>
      <c r="P338" s="219">
        <f>P339</f>
        <v>821.74576999999999</v>
      </c>
      <c r="Q338" s="223">
        <f t="shared" si="21"/>
        <v>3044.49577</v>
      </c>
    </row>
    <row r="339" spans="1:17" ht="22.5" customHeight="1" x14ac:dyDescent="0.2">
      <c r="A339" s="7" t="s">
        <v>87</v>
      </c>
      <c r="B339" s="61">
        <v>78</v>
      </c>
      <c r="C339" s="62">
        <v>701</v>
      </c>
      <c r="D339" s="37" t="s">
        <v>177</v>
      </c>
      <c r="E339" s="38" t="s">
        <v>3</v>
      </c>
      <c r="F339" s="37" t="s">
        <v>2</v>
      </c>
      <c r="G339" s="39" t="s">
        <v>225</v>
      </c>
      <c r="H339" s="40">
        <v>600</v>
      </c>
      <c r="I339" s="43">
        <f>I340</f>
        <v>1151</v>
      </c>
      <c r="J339" s="43"/>
      <c r="K339" s="45">
        <f t="shared" si="22"/>
        <v>1151</v>
      </c>
      <c r="L339" s="78">
        <f>L340</f>
        <v>1071.75</v>
      </c>
      <c r="M339" s="82">
        <f t="shared" si="20"/>
        <v>2222.75</v>
      </c>
      <c r="N339" s="82"/>
      <c r="O339" s="82">
        <f t="shared" si="23"/>
        <v>2222.75</v>
      </c>
      <c r="P339" s="219">
        <f>P340</f>
        <v>821.74576999999999</v>
      </c>
      <c r="Q339" s="223">
        <f t="shared" si="21"/>
        <v>3044.49577</v>
      </c>
    </row>
    <row r="340" spans="1:17" ht="12.75" customHeight="1" x14ac:dyDescent="0.2">
      <c r="A340" s="7" t="s">
        <v>178</v>
      </c>
      <c r="B340" s="61">
        <v>78</v>
      </c>
      <c r="C340" s="62">
        <v>701</v>
      </c>
      <c r="D340" s="37" t="s">
        <v>177</v>
      </c>
      <c r="E340" s="38" t="s">
        <v>3</v>
      </c>
      <c r="F340" s="37" t="s">
        <v>2</v>
      </c>
      <c r="G340" s="39" t="s">
        <v>225</v>
      </c>
      <c r="H340" s="40">
        <v>610</v>
      </c>
      <c r="I340" s="43">
        <v>1151</v>
      </c>
      <c r="J340" s="43"/>
      <c r="K340" s="45">
        <f t="shared" si="22"/>
        <v>1151</v>
      </c>
      <c r="L340" s="78">
        <f>1000+62+9.75</f>
        <v>1071.75</v>
      </c>
      <c r="M340" s="82">
        <f t="shared" si="20"/>
        <v>2222.75</v>
      </c>
      <c r="N340" s="82"/>
      <c r="O340" s="82">
        <f t="shared" si="23"/>
        <v>2222.75</v>
      </c>
      <c r="P340" s="219">
        <f>59.84577+14.8+189.4+166.1+104.4+287.2</f>
        <v>821.74576999999999</v>
      </c>
      <c r="Q340" s="223">
        <f t="shared" si="21"/>
        <v>3044.49577</v>
      </c>
    </row>
    <row r="341" spans="1:17" ht="33.75" customHeight="1" x14ac:dyDescent="0.2">
      <c r="A341" s="7" t="s">
        <v>224</v>
      </c>
      <c r="B341" s="61">
        <v>78</v>
      </c>
      <c r="C341" s="62">
        <v>701</v>
      </c>
      <c r="D341" s="37" t="s">
        <v>177</v>
      </c>
      <c r="E341" s="38" t="s">
        <v>3</v>
      </c>
      <c r="F341" s="37" t="s">
        <v>2</v>
      </c>
      <c r="G341" s="39" t="s">
        <v>223</v>
      </c>
      <c r="H341" s="40" t="s">
        <v>7</v>
      </c>
      <c r="I341" s="43">
        <f>I342</f>
        <v>59989</v>
      </c>
      <c r="J341" s="43"/>
      <c r="K341" s="45">
        <f t="shared" si="22"/>
        <v>59989</v>
      </c>
      <c r="L341" s="76"/>
      <c r="M341" s="82">
        <f t="shared" si="20"/>
        <v>59989</v>
      </c>
      <c r="N341" s="82"/>
      <c r="O341" s="82">
        <f t="shared" si="23"/>
        <v>59989</v>
      </c>
      <c r="P341" s="145"/>
      <c r="Q341" s="125">
        <f t="shared" si="21"/>
        <v>59989</v>
      </c>
    </row>
    <row r="342" spans="1:17" ht="22.5" customHeight="1" x14ac:dyDescent="0.2">
      <c r="A342" s="7" t="s">
        <v>87</v>
      </c>
      <c r="B342" s="61">
        <v>78</v>
      </c>
      <c r="C342" s="62">
        <v>701</v>
      </c>
      <c r="D342" s="37" t="s">
        <v>177</v>
      </c>
      <c r="E342" s="38" t="s">
        <v>3</v>
      </c>
      <c r="F342" s="37" t="s">
        <v>2</v>
      </c>
      <c r="G342" s="39" t="s">
        <v>223</v>
      </c>
      <c r="H342" s="40">
        <v>600</v>
      </c>
      <c r="I342" s="43">
        <f>I343</f>
        <v>59989</v>
      </c>
      <c r="J342" s="43"/>
      <c r="K342" s="45">
        <f t="shared" si="22"/>
        <v>59989</v>
      </c>
      <c r="L342" s="76"/>
      <c r="M342" s="82">
        <f t="shared" si="20"/>
        <v>59989</v>
      </c>
      <c r="N342" s="82"/>
      <c r="O342" s="82">
        <f t="shared" si="23"/>
        <v>59989</v>
      </c>
      <c r="P342" s="145"/>
      <c r="Q342" s="125">
        <f t="shared" si="21"/>
        <v>59989</v>
      </c>
    </row>
    <row r="343" spans="1:17" ht="12.75" customHeight="1" x14ac:dyDescent="0.2">
      <c r="A343" s="7" t="s">
        <v>178</v>
      </c>
      <c r="B343" s="61">
        <v>78</v>
      </c>
      <c r="C343" s="62">
        <v>701</v>
      </c>
      <c r="D343" s="37" t="s">
        <v>177</v>
      </c>
      <c r="E343" s="38" t="s">
        <v>3</v>
      </c>
      <c r="F343" s="37" t="s">
        <v>2</v>
      </c>
      <c r="G343" s="39" t="s">
        <v>223</v>
      </c>
      <c r="H343" s="40">
        <v>610</v>
      </c>
      <c r="I343" s="43">
        <v>59989</v>
      </c>
      <c r="J343" s="43"/>
      <c r="K343" s="45">
        <f t="shared" si="22"/>
        <v>59989</v>
      </c>
      <c r="L343" s="76"/>
      <c r="M343" s="82">
        <f t="shared" si="20"/>
        <v>59989</v>
      </c>
      <c r="N343" s="82"/>
      <c r="O343" s="82">
        <f t="shared" si="23"/>
        <v>59989</v>
      </c>
      <c r="P343" s="145"/>
      <c r="Q343" s="125">
        <f t="shared" si="21"/>
        <v>59989</v>
      </c>
    </row>
    <row r="344" spans="1:17" ht="22.5" customHeight="1" x14ac:dyDescent="0.2">
      <c r="A344" s="7" t="s">
        <v>294</v>
      </c>
      <c r="B344" s="61">
        <v>78</v>
      </c>
      <c r="C344" s="62">
        <v>701</v>
      </c>
      <c r="D344" s="37" t="s">
        <v>177</v>
      </c>
      <c r="E344" s="38" t="s">
        <v>3</v>
      </c>
      <c r="F344" s="37" t="s">
        <v>2</v>
      </c>
      <c r="G344" s="39" t="s">
        <v>293</v>
      </c>
      <c r="H344" s="40"/>
      <c r="I344" s="43">
        <f>I345</f>
        <v>1000</v>
      </c>
      <c r="J344" s="43"/>
      <c r="K344" s="45">
        <f t="shared" si="22"/>
        <v>1000</v>
      </c>
      <c r="L344" s="76"/>
      <c r="M344" s="82">
        <f t="shared" si="20"/>
        <v>1000</v>
      </c>
      <c r="N344" s="82"/>
      <c r="O344" s="82">
        <f t="shared" si="23"/>
        <v>1000</v>
      </c>
      <c r="P344" s="82">
        <f>P345</f>
        <v>65.177000000000021</v>
      </c>
      <c r="Q344" s="223">
        <f t="shared" si="21"/>
        <v>1065.1770000000001</v>
      </c>
    </row>
    <row r="345" spans="1:17" ht="22.5" customHeight="1" x14ac:dyDescent="0.2">
      <c r="A345" s="7" t="s">
        <v>87</v>
      </c>
      <c r="B345" s="61">
        <v>78</v>
      </c>
      <c r="C345" s="62">
        <v>701</v>
      </c>
      <c r="D345" s="37" t="s">
        <v>177</v>
      </c>
      <c r="E345" s="38" t="s">
        <v>3</v>
      </c>
      <c r="F345" s="37" t="s">
        <v>2</v>
      </c>
      <c r="G345" s="39" t="s">
        <v>293</v>
      </c>
      <c r="H345" s="40">
        <v>600</v>
      </c>
      <c r="I345" s="43">
        <f>I346</f>
        <v>1000</v>
      </c>
      <c r="J345" s="43"/>
      <c r="K345" s="45">
        <f t="shared" si="22"/>
        <v>1000</v>
      </c>
      <c r="L345" s="76"/>
      <c r="M345" s="82">
        <f t="shared" si="20"/>
        <v>1000</v>
      </c>
      <c r="N345" s="82"/>
      <c r="O345" s="82">
        <f t="shared" si="23"/>
        <v>1000</v>
      </c>
      <c r="P345" s="82">
        <f>P346</f>
        <v>65.177000000000021</v>
      </c>
      <c r="Q345" s="223">
        <f t="shared" si="21"/>
        <v>1065.1770000000001</v>
      </c>
    </row>
    <row r="346" spans="1:17" ht="12.75" customHeight="1" x14ac:dyDescent="0.2">
      <c r="A346" s="7" t="s">
        <v>178</v>
      </c>
      <c r="B346" s="61">
        <v>78</v>
      </c>
      <c r="C346" s="62">
        <v>701</v>
      </c>
      <c r="D346" s="37" t="s">
        <v>177</v>
      </c>
      <c r="E346" s="38" t="s">
        <v>3</v>
      </c>
      <c r="F346" s="37" t="s">
        <v>2</v>
      </c>
      <c r="G346" s="39" t="s">
        <v>293</v>
      </c>
      <c r="H346" s="40">
        <v>610</v>
      </c>
      <c r="I346" s="43">
        <v>1000</v>
      </c>
      <c r="J346" s="43"/>
      <c r="K346" s="45">
        <f t="shared" si="22"/>
        <v>1000</v>
      </c>
      <c r="L346" s="76"/>
      <c r="M346" s="82">
        <f t="shared" si="20"/>
        <v>1000</v>
      </c>
      <c r="N346" s="82"/>
      <c r="O346" s="82">
        <f t="shared" si="23"/>
        <v>1000</v>
      </c>
      <c r="P346" s="82">
        <f>-239.07+700-108.553-287.2</f>
        <v>65.177000000000021</v>
      </c>
      <c r="Q346" s="223">
        <f t="shared" si="21"/>
        <v>1065.1770000000001</v>
      </c>
    </row>
    <row r="347" spans="1:17" ht="12.75" customHeight="1" x14ac:dyDescent="0.2">
      <c r="A347" s="7" t="s">
        <v>222</v>
      </c>
      <c r="B347" s="61">
        <v>78</v>
      </c>
      <c r="C347" s="62">
        <v>702</v>
      </c>
      <c r="D347" s="37" t="s">
        <v>7</v>
      </c>
      <c r="E347" s="38" t="s">
        <v>7</v>
      </c>
      <c r="F347" s="37" t="s">
        <v>7</v>
      </c>
      <c r="G347" s="39" t="s">
        <v>7</v>
      </c>
      <c r="H347" s="40" t="s">
        <v>7</v>
      </c>
      <c r="I347" s="43">
        <f>I348</f>
        <v>418693.5</v>
      </c>
      <c r="J347" s="43"/>
      <c r="K347" s="45">
        <f t="shared" si="22"/>
        <v>418693.5</v>
      </c>
      <c r="L347" s="78">
        <f>L348</f>
        <v>1929.5439999999999</v>
      </c>
      <c r="M347" s="82">
        <f t="shared" si="20"/>
        <v>420623.04399999999</v>
      </c>
      <c r="N347" s="82">
        <f>N348</f>
        <v>4467.0650000000005</v>
      </c>
      <c r="O347" s="82">
        <f t="shared" si="23"/>
        <v>425090.109</v>
      </c>
      <c r="P347" s="219">
        <f>P348+P386</f>
        <v>6931.427169999999</v>
      </c>
      <c r="Q347" s="223">
        <f t="shared" si="21"/>
        <v>432021.53616999998</v>
      </c>
    </row>
    <row r="348" spans="1:17" ht="56.25" customHeight="1" x14ac:dyDescent="0.2">
      <c r="A348" s="7" t="s">
        <v>340</v>
      </c>
      <c r="B348" s="61">
        <v>78</v>
      </c>
      <c r="C348" s="62">
        <v>702</v>
      </c>
      <c r="D348" s="37" t="s">
        <v>177</v>
      </c>
      <c r="E348" s="38" t="s">
        <v>3</v>
      </c>
      <c r="F348" s="37" t="s">
        <v>2</v>
      </c>
      <c r="G348" s="39" t="s">
        <v>9</v>
      </c>
      <c r="H348" s="40" t="s">
        <v>7</v>
      </c>
      <c r="I348" s="43">
        <f>I352+I355+I358+I361++I367+I372+I364</f>
        <v>418693.5</v>
      </c>
      <c r="J348" s="43"/>
      <c r="K348" s="45">
        <f t="shared" si="22"/>
        <v>418693.5</v>
      </c>
      <c r="L348" s="78">
        <f>L367</f>
        <v>1929.5439999999999</v>
      </c>
      <c r="M348" s="82">
        <f t="shared" si="20"/>
        <v>420623.04399999999</v>
      </c>
      <c r="N348" s="107">
        <f>N367+N383</f>
        <v>4467.0650000000005</v>
      </c>
      <c r="O348" s="82">
        <f t="shared" si="23"/>
        <v>425090.109</v>
      </c>
      <c r="P348" s="219">
        <f>P375+P383+P379+P367+P349</f>
        <v>4545.2029999999995</v>
      </c>
      <c r="Q348" s="223">
        <f t="shared" si="21"/>
        <v>429635.31199999998</v>
      </c>
    </row>
    <row r="349" spans="1:17" ht="18" customHeight="1" x14ac:dyDescent="0.2">
      <c r="A349" s="7" t="s">
        <v>431</v>
      </c>
      <c r="B349" s="61">
        <v>78</v>
      </c>
      <c r="C349" s="62">
        <v>702</v>
      </c>
      <c r="D349" s="37" t="s">
        <v>177</v>
      </c>
      <c r="E349" s="38" t="s">
        <v>3</v>
      </c>
      <c r="F349" s="37" t="s">
        <v>2</v>
      </c>
      <c r="G349" s="39">
        <v>71400</v>
      </c>
      <c r="H349" s="40"/>
      <c r="I349" s="151"/>
      <c r="J349" s="151"/>
      <c r="K349" s="152"/>
      <c r="L349" s="153"/>
      <c r="M349" s="154"/>
      <c r="N349" s="155"/>
      <c r="O349" s="82"/>
      <c r="P349" s="219">
        <f>P350</f>
        <v>300</v>
      </c>
      <c r="Q349" s="223">
        <f t="shared" si="21"/>
        <v>300</v>
      </c>
    </row>
    <row r="350" spans="1:17" ht="27" customHeight="1" x14ac:dyDescent="0.2">
      <c r="A350" s="7" t="s">
        <v>87</v>
      </c>
      <c r="B350" s="61">
        <v>78</v>
      </c>
      <c r="C350" s="62">
        <v>702</v>
      </c>
      <c r="D350" s="37" t="s">
        <v>177</v>
      </c>
      <c r="E350" s="38" t="s">
        <v>3</v>
      </c>
      <c r="F350" s="37" t="s">
        <v>2</v>
      </c>
      <c r="G350" s="39">
        <v>71400</v>
      </c>
      <c r="H350" s="40">
        <v>600</v>
      </c>
      <c r="I350" s="151"/>
      <c r="J350" s="151"/>
      <c r="K350" s="152"/>
      <c r="L350" s="153"/>
      <c r="M350" s="154"/>
      <c r="N350" s="155"/>
      <c r="O350" s="82"/>
      <c r="P350" s="219">
        <f>P351</f>
        <v>300</v>
      </c>
      <c r="Q350" s="223">
        <f t="shared" si="21"/>
        <v>300</v>
      </c>
    </row>
    <row r="351" spans="1:17" ht="16.149999999999999" customHeight="1" x14ac:dyDescent="0.2">
      <c r="A351" s="7" t="s">
        <v>178</v>
      </c>
      <c r="B351" s="61">
        <v>78</v>
      </c>
      <c r="C351" s="62">
        <v>702</v>
      </c>
      <c r="D351" s="37" t="s">
        <v>177</v>
      </c>
      <c r="E351" s="38" t="s">
        <v>3</v>
      </c>
      <c r="F351" s="37" t="s">
        <v>2</v>
      </c>
      <c r="G351" s="39">
        <v>71400</v>
      </c>
      <c r="H351" s="40">
        <v>610</v>
      </c>
      <c r="I351" s="151"/>
      <c r="J351" s="151"/>
      <c r="K351" s="152"/>
      <c r="L351" s="153"/>
      <c r="M351" s="154"/>
      <c r="N351" s="155"/>
      <c r="O351" s="82"/>
      <c r="P351" s="219">
        <v>300</v>
      </c>
      <c r="Q351" s="223">
        <f t="shared" si="21"/>
        <v>300</v>
      </c>
    </row>
    <row r="352" spans="1:17" ht="57" customHeight="1" x14ac:dyDescent="0.2">
      <c r="A352" s="7" t="s">
        <v>212</v>
      </c>
      <c r="B352" s="61">
        <v>78</v>
      </c>
      <c r="C352" s="62">
        <v>702</v>
      </c>
      <c r="D352" s="37" t="s">
        <v>177</v>
      </c>
      <c r="E352" s="38" t="s">
        <v>3</v>
      </c>
      <c r="F352" s="37" t="s">
        <v>2</v>
      </c>
      <c r="G352" s="39" t="s">
        <v>211</v>
      </c>
      <c r="H352" s="40" t="s">
        <v>7</v>
      </c>
      <c r="I352" s="43">
        <f>I353</f>
        <v>20616</v>
      </c>
      <c r="J352" s="43"/>
      <c r="K352" s="45">
        <f t="shared" si="22"/>
        <v>20616</v>
      </c>
      <c r="L352" s="76"/>
      <c r="M352" s="82">
        <f t="shared" si="20"/>
        <v>20616</v>
      </c>
      <c r="N352" s="82"/>
      <c r="O352" s="82">
        <f t="shared" si="23"/>
        <v>20616</v>
      </c>
      <c r="P352" s="145"/>
      <c r="Q352" s="125">
        <f t="shared" si="21"/>
        <v>20616</v>
      </c>
    </row>
    <row r="353" spans="1:17" ht="22.5" customHeight="1" x14ac:dyDescent="0.2">
      <c r="A353" s="7" t="s">
        <v>87</v>
      </c>
      <c r="B353" s="61">
        <v>78</v>
      </c>
      <c r="C353" s="62">
        <v>702</v>
      </c>
      <c r="D353" s="37" t="s">
        <v>177</v>
      </c>
      <c r="E353" s="38" t="s">
        <v>3</v>
      </c>
      <c r="F353" s="37" t="s">
        <v>2</v>
      </c>
      <c r="G353" s="39" t="s">
        <v>211</v>
      </c>
      <c r="H353" s="40">
        <v>600</v>
      </c>
      <c r="I353" s="43">
        <f>I354</f>
        <v>20616</v>
      </c>
      <c r="J353" s="43"/>
      <c r="K353" s="45">
        <f t="shared" si="22"/>
        <v>20616</v>
      </c>
      <c r="L353" s="76"/>
      <c r="M353" s="82">
        <f t="shared" si="20"/>
        <v>20616</v>
      </c>
      <c r="N353" s="82"/>
      <c r="O353" s="82">
        <f t="shared" si="23"/>
        <v>20616</v>
      </c>
      <c r="P353" s="145"/>
      <c r="Q353" s="125">
        <f t="shared" si="21"/>
        <v>20616</v>
      </c>
    </row>
    <row r="354" spans="1:17" ht="12.75" customHeight="1" x14ac:dyDescent="0.2">
      <c r="A354" s="7" t="s">
        <v>178</v>
      </c>
      <c r="B354" s="61">
        <v>78</v>
      </c>
      <c r="C354" s="62">
        <v>702</v>
      </c>
      <c r="D354" s="37" t="s">
        <v>177</v>
      </c>
      <c r="E354" s="38" t="s">
        <v>3</v>
      </c>
      <c r="F354" s="37" t="s">
        <v>2</v>
      </c>
      <c r="G354" s="39" t="s">
        <v>211</v>
      </c>
      <c r="H354" s="40">
        <v>610</v>
      </c>
      <c r="I354" s="43">
        <v>20616</v>
      </c>
      <c r="J354" s="43"/>
      <c r="K354" s="45">
        <f t="shared" si="22"/>
        <v>20616</v>
      </c>
      <c r="L354" s="76"/>
      <c r="M354" s="82">
        <f t="shared" si="20"/>
        <v>20616</v>
      </c>
      <c r="N354" s="82"/>
      <c r="O354" s="82">
        <f t="shared" si="23"/>
        <v>20616</v>
      </c>
      <c r="P354" s="145"/>
      <c r="Q354" s="125">
        <f t="shared" si="21"/>
        <v>20616</v>
      </c>
    </row>
    <row r="355" spans="1:17" ht="12.75" customHeight="1" x14ac:dyDescent="0.2">
      <c r="A355" s="7" t="s">
        <v>221</v>
      </c>
      <c r="B355" s="61">
        <v>78</v>
      </c>
      <c r="C355" s="62">
        <v>702</v>
      </c>
      <c r="D355" s="37" t="s">
        <v>177</v>
      </c>
      <c r="E355" s="38" t="s">
        <v>3</v>
      </c>
      <c r="F355" s="37" t="s">
        <v>2</v>
      </c>
      <c r="G355" s="39" t="s">
        <v>220</v>
      </c>
      <c r="H355" s="40" t="s">
        <v>7</v>
      </c>
      <c r="I355" s="43">
        <f>I356</f>
        <v>262494.3</v>
      </c>
      <c r="J355" s="43"/>
      <c r="K355" s="45">
        <f t="shared" si="22"/>
        <v>262494.3</v>
      </c>
      <c r="L355" s="76"/>
      <c r="M355" s="82">
        <f t="shared" si="20"/>
        <v>262494.3</v>
      </c>
      <c r="N355" s="82"/>
      <c r="O355" s="82">
        <f t="shared" si="23"/>
        <v>262494.3</v>
      </c>
      <c r="P355" s="145"/>
      <c r="Q355" s="125">
        <f t="shared" si="21"/>
        <v>262494.3</v>
      </c>
    </row>
    <row r="356" spans="1:17" ht="22.5" customHeight="1" x14ac:dyDescent="0.2">
      <c r="A356" s="7" t="s">
        <v>87</v>
      </c>
      <c r="B356" s="61">
        <v>78</v>
      </c>
      <c r="C356" s="62">
        <v>702</v>
      </c>
      <c r="D356" s="37" t="s">
        <v>177</v>
      </c>
      <c r="E356" s="38" t="s">
        <v>3</v>
      </c>
      <c r="F356" s="37" t="s">
        <v>2</v>
      </c>
      <c r="G356" s="39" t="s">
        <v>220</v>
      </c>
      <c r="H356" s="40">
        <v>600</v>
      </c>
      <c r="I356" s="43">
        <f>I357</f>
        <v>262494.3</v>
      </c>
      <c r="J356" s="43"/>
      <c r="K356" s="45">
        <f t="shared" si="22"/>
        <v>262494.3</v>
      </c>
      <c r="L356" s="76"/>
      <c r="M356" s="82">
        <f t="shared" si="20"/>
        <v>262494.3</v>
      </c>
      <c r="N356" s="82"/>
      <c r="O356" s="82">
        <f t="shared" si="23"/>
        <v>262494.3</v>
      </c>
      <c r="P356" s="145"/>
      <c r="Q356" s="125">
        <f t="shared" si="21"/>
        <v>262494.3</v>
      </c>
    </row>
    <row r="357" spans="1:17" ht="12.75" customHeight="1" x14ac:dyDescent="0.2">
      <c r="A357" s="7" t="s">
        <v>178</v>
      </c>
      <c r="B357" s="61">
        <v>78</v>
      </c>
      <c r="C357" s="62">
        <v>702</v>
      </c>
      <c r="D357" s="37" t="s">
        <v>177</v>
      </c>
      <c r="E357" s="38" t="s">
        <v>3</v>
      </c>
      <c r="F357" s="37" t="s">
        <v>2</v>
      </c>
      <c r="G357" s="39" t="s">
        <v>220</v>
      </c>
      <c r="H357" s="40">
        <v>610</v>
      </c>
      <c r="I357" s="43">
        <v>262494.3</v>
      </c>
      <c r="J357" s="43"/>
      <c r="K357" s="45">
        <f t="shared" si="22"/>
        <v>262494.3</v>
      </c>
      <c r="L357" s="76"/>
      <c r="M357" s="82">
        <f t="shared" si="20"/>
        <v>262494.3</v>
      </c>
      <c r="N357" s="82"/>
      <c r="O357" s="82">
        <f t="shared" si="23"/>
        <v>262494.3</v>
      </c>
      <c r="P357" s="145"/>
      <c r="Q357" s="125">
        <f t="shared" si="21"/>
        <v>262494.3</v>
      </c>
    </row>
    <row r="358" spans="1:17" ht="22.5" customHeight="1" x14ac:dyDescent="0.2">
      <c r="A358" s="7" t="s">
        <v>210</v>
      </c>
      <c r="B358" s="61">
        <v>78</v>
      </c>
      <c r="C358" s="62">
        <v>702</v>
      </c>
      <c r="D358" s="37" t="s">
        <v>177</v>
      </c>
      <c r="E358" s="38" t="s">
        <v>3</v>
      </c>
      <c r="F358" s="37" t="s">
        <v>2</v>
      </c>
      <c r="G358" s="39" t="s">
        <v>209</v>
      </c>
      <c r="H358" s="40" t="s">
        <v>7</v>
      </c>
      <c r="I358" s="43">
        <f>I359</f>
        <v>6958.9</v>
      </c>
      <c r="J358" s="43"/>
      <c r="K358" s="45">
        <f t="shared" si="22"/>
        <v>6958.9</v>
      </c>
      <c r="L358" s="76"/>
      <c r="M358" s="82">
        <f t="shared" si="20"/>
        <v>6958.9</v>
      </c>
      <c r="N358" s="82"/>
      <c r="O358" s="82">
        <f t="shared" si="23"/>
        <v>6958.9</v>
      </c>
      <c r="P358" s="145"/>
      <c r="Q358" s="125">
        <f t="shared" si="21"/>
        <v>6958.9</v>
      </c>
    </row>
    <row r="359" spans="1:17" ht="22.5" customHeight="1" x14ac:dyDescent="0.2">
      <c r="A359" s="7" t="s">
        <v>87</v>
      </c>
      <c r="B359" s="61">
        <v>78</v>
      </c>
      <c r="C359" s="62">
        <v>702</v>
      </c>
      <c r="D359" s="37" t="s">
        <v>177</v>
      </c>
      <c r="E359" s="38" t="s">
        <v>3</v>
      </c>
      <c r="F359" s="37" t="s">
        <v>2</v>
      </c>
      <c r="G359" s="39" t="s">
        <v>209</v>
      </c>
      <c r="H359" s="40">
        <v>600</v>
      </c>
      <c r="I359" s="43">
        <f>I360</f>
        <v>6958.9</v>
      </c>
      <c r="J359" s="43"/>
      <c r="K359" s="45">
        <f t="shared" si="22"/>
        <v>6958.9</v>
      </c>
      <c r="L359" s="76"/>
      <c r="M359" s="82">
        <f t="shared" si="20"/>
        <v>6958.9</v>
      </c>
      <c r="N359" s="82"/>
      <c r="O359" s="82">
        <f t="shared" si="23"/>
        <v>6958.9</v>
      </c>
      <c r="P359" s="145"/>
      <c r="Q359" s="125">
        <f t="shared" si="21"/>
        <v>6958.9</v>
      </c>
    </row>
    <row r="360" spans="1:17" ht="12.75" customHeight="1" x14ac:dyDescent="0.2">
      <c r="A360" s="7" t="s">
        <v>178</v>
      </c>
      <c r="B360" s="61">
        <v>78</v>
      </c>
      <c r="C360" s="62">
        <v>702</v>
      </c>
      <c r="D360" s="37" t="s">
        <v>177</v>
      </c>
      <c r="E360" s="38" t="s">
        <v>3</v>
      </c>
      <c r="F360" s="37" t="s">
        <v>2</v>
      </c>
      <c r="G360" s="39" t="s">
        <v>209</v>
      </c>
      <c r="H360" s="40">
        <v>610</v>
      </c>
      <c r="I360" s="43">
        <f>6965.4-6.5</f>
        <v>6958.9</v>
      </c>
      <c r="J360" s="43"/>
      <c r="K360" s="45">
        <f t="shared" si="22"/>
        <v>6958.9</v>
      </c>
      <c r="L360" s="76"/>
      <c r="M360" s="82">
        <f t="shared" si="20"/>
        <v>6958.9</v>
      </c>
      <c r="N360" s="82"/>
      <c r="O360" s="82">
        <f t="shared" si="23"/>
        <v>6958.9</v>
      </c>
      <c r="P360" s="145"/>
      <c r="Q360" s="125">
        <f t="shared" si="21"/>
        <v>6958.9</v>
      </c>
    </row>
    <row r="361" spans="1:17" ht="12.75" customHeight="1" x14ac:dyDescent="0.2">
      <c r="A361" s="7" t="s">
        <v>219</v>
      </c>
      <c r="B361" s="61">
        <v>78</v>
      </c>
      <c r="C361" s="62">
        <v>702</v>
      </c>
      <c r="D361" s="37" t="s">
        <v>177</v>
      </c>
      <c r="E361" s="38" t="s">
        <v>3</v>
      </c>
      <c r="F361" s="37" t="s">
        <v>2</v>
      </c>
      <c r="G361" s="39" t="s">
        <v>218</v>
      </c>
      <c r="H361" s="40" t="s">
        <v>7</v>
      </c>
      <c r="I361" s="43">
        <f>I362</f>
        <v>200</v>
      </c>
      <c r="J361" s="43"/>
      <c r="K361" s="45">
        <f t="shared" si="22"/>
        <v>200</v>
      </c>
      <c r="L361" s="76"/>
      <c r="M361" s="82">
        <f t="shared" si="20"/>
        <v>200</v>
      </c>
      <c r="N361" s="82"/>
      <c r="O361" s="82">
        <f t="shared" si="23"/>
        <v>200</v>
      </c>
      <c r="P361" s="145"/>
      <c r="Q361" s="125">
        <f t="shared" si="21"/>
        <v>200</v>
      </c>
    </row>
    <row r="362" spans="1:17" ht="22.5" customHeight="1" x14ac:dyDescent="0.2">
      <c r="A362" s="7" t="s">
        <v>87</v>
      </c>
      <c r="B362" s="61">
        <v>78</v>
      </c>
      <c r="C362" s="62">
        <v>702</v>
      </c>
      <c r="D362" s="37" t="s">
        <v>177</v>
      </c>
      <c r="E362" s="38" t="s">
        <v>3</v>
      </c>
      <c r="F362" s="37" t="s">
        <v>2</v>
      </c>
      <c r="G362" s="39" t="s">
        <v>218</v>
      </c>
      <c r="H362" s="40">
        <v>600</v>
      </c>
      <c r="I362" s="43">
        <f>I363</f>
        <v>200</v>
      </c>
      <c r="J362" s="43"/>
      <c r="K362" s="45">
        <f t="shared" si="22"/>
        <v>200</v>
      </c>
      <c r="L362" s="76"/>
      <c r="M362" s="82">
        <f t="shared" si="20"/>
        <v>200</v>
      </c>
      <c r="N362" s="82"/>
      <c r="O362" s="82">
        <f t="shared" si="23"/>
        <v>200</v>
      </c>
      <c r="P362" s="145"/>
      <c r="Q362" s="125">
        <f t="shared" si="21"/>
        <v>200</v>
      </c>
    </row>
    <row r="363" spans="1:17" ht="12.75" customHeight="1" x14ac:dyDescent="0.2">
      <c r="A363" s="7" t="s">
        <v>178</v>
      </c>
      <c r="B363" s="61">
        <v>78</v>
      </c>
      <c r="C363" s="62">
        <v>702</v>
      </c>
      <c r="D363" s="37" t="s">
        <v>177</v>
      </c>
      <c r="E363" s="38" t="s">
        <v>3</v>
      </c>
      <c r="F363" s="37" t="s">
        <v>2</v>
      </c>
      <c r="G363" s="39" t="s">
        <v>218</v>
      </c>
      <c r="H363" s="40">
        <v>610</v>
      </c>
      <c r="I363" s="43">
        <v>200</v>
      </c>
      <c r="J363" s="43"/>
      <c r="K363" s="45">
        <f t="shared" si="22"/>
        <v>200</v>
      </c>
      <c r="L363" s="76"/>
      <c r="M363" s="82">
        <f t="shared" si="20"/>
        <v>200</v>
      </c>
      <c r="N363" s="82"/>
      <c r="O363" s="82">
        <f t="shared" si="23"/>
        <v>200</v>
      </c>
      <c r="P363" s="145"/>
      <c r="Q363" s="125">
        <f t="shared" si="21"/>
        <v>200</v>
      </c>
    </row>
    <row r="364" spans="1:17" ht="22.5" customHeight="1" x14ac:dyDescent="0.2">
      <c r="A364" s="7" t="s">
        <v>47</v>
      </c>
      <c r="B364" s="61">
        <v>78</v>
      </c>
      <c r="C364" s="62">
        <v>702</v>
      </c>
      <c r="D364" s="37" t="s">
        <v>177</v>
      </c>
      <c r="E364" s="38" t="s">
        <v>3</v>
      </c>
      <c r="F364" s="37" t="s">
        <v>2</v>
      </c>
      <c r="G364" s="39" t="s">
        <v>45</v>
      </c>
      <c r="H364" s="40" t="s">
        <v>7</v>
      </c>
      <c r="I364" s="43">
        <f>I365</f>
        <v>136</v>
      </c>
      <c r="J364" s="43"/>
      <c r="K364" s="45">
        <f t="shared" si="22"/>
        <v>136</v>
      </c>
      <c r="L364" s="76"/>
      <c r="M364" s="82">
        <f t="shared" si="20"/>
        <v>136</v>
      </c>
      <c r="N364" s="82"/>
      <c r="O364" s="82">
        <f t="shared" si="23"/>
        <v>136</v>
      </c>
      <c r="P364" s="145"/>
      <c r="Q364" s="125">
        <f t="shared" si="21"/>
        <v>136</v>
      </c>
    </row>
    <row r="365" spans="1:17" ht="22.5" customHeight="1" x14ac:dyDescent="0.2">
      <c r="A365" s="7" t="s">
        <v>87</v>
      </c>
      <c r="B365" s="61">
        <v>78</v>
      </c>
      <c r="C365" s="62">
        <v>702</v>
      </c>
      <c r="D365" s="37" t="s">
        <v>177</v>
      </c>
      <c r="E365" s="38" t="s">
        <v>3</v>
      </c>
      <c r="F365" s="37" t="s">
        <v>2</v>
      </c>
      <c r="G365" s="39" t="s">
        <v>45</v>
      </c>
      <c r="H365" s="40">
        <v>600</v>
      </c>
      <c r="I365" s="43">
        <f>I366</f>
        <v>136</v>
      </c>
      <c r="J365" s="43"/>
      <c r="K365" s="45">
        <f t="shared" si="22"/>
        <v>136</v>
      </c>
      <c r="L365" s="76"/>
      <c r="M365" s="82">
        <f t="shared" si="20"/>
        <v>136</v>
      </c>
      <c r="N365" s="82"/>
      <c r="O365" s="82">
        <f t="shared" si="23"/>
        <v>136</v>
      </c>
      <c r="P365" s="145"/>
      <c r="Q365" s="125">
        <f t="shared" si="21"/>
        <v>136</v>
      </c>
    </row>
    <row r="366" spans="1:17" ht="12.75" customHeight="1" x14ac:dyDescent="0.2">
      <c r="A366" s="7" t="s">
        <v>178</v>
      </c>
      <c r="B366" s="61">
        <v>78</v>
      </c>
      <c r="C366" s="62">
        <v>702</v>
      </c>
      <c r="D366" s="37" t="s">
        <v>177</v>
      </c>
      <c r="E366" s="38" t="s">
        <v>3</v>
      </c>
      <c r="F366" s="37" t="s">
        <v>2</v>
      </c>
      <c r="G366" s="39" t="s">
        <v>45</v>
      </c>
      <c r="H366" s="40">
        <v>610</v>
      </c>
      <c r="I366" s="43">
        <v>136</v>
      </c>
      <c r="J366" s="43"/>
      <c r="K366" s="45">
        <f t="shared" si="22"/>
        <v>136</v>
      </c>
      <c r="L366" s="76"/>
      <c r="M366" s="82">
        <f t="shared" si="20"/>
        <v>136</v>
      </c>
      <c r="N366" s="82"/>
      <c r="O366" s="82">
        <f t="shared" si="23"/>
        <v>136</v>
      </c>
      <c r="P366" s="145"/>
      <c r="Q366" s="125">
        <f t="shared" si="21"/>
        <v>136</v>
      </c>
    </row>
    <row r="367" spans="1:17" ht="12.75" customHeight="1" x14ac:dyDescent="0.2">
      <c r="A367" s="7" t="s">
        <v>217</v>
      </c>
      <c r="B367" s="61">
        <v>78</v>
      </c>
      <c r="C367" s="62">
        <v>702</v>
      </c>
      <c r="D367" s="37" t="s">
        <v>177</v>
      </c>
      <c r="E367" s="38" t="s">
        <v>3</v>
      </c>
      <c r="F367" s="37" t="s">
        <v>2</v>
      </c>
      <c r="G367" s="39" t="s">
        <v>216</v>
      </c>
      <c r="H367" s="40" t="s">
        <v>7</v>
      </c>
      <c r="I367" s="43">
        <f>I368+I370</f>
        <v>4556.3999999999996</v>
      </c>
      <c r="J367" s="43"/>
      <c r="K367" s="45">
        <f t="shared" si="22"/>
        <v>4556.3999999999996</v>
      </c>
      <c r="L367" s="78">
        <f>L370</f>
        <v>1929.5439999999999</v>
      </c>
      <c r="M367" s="82">
        <f t="shared" ref="M367:M445" si="24">K367+L367</f>
        <v>6485.9439999999995</v>
      </c>
      <c r="N367" s="82">
        <f>N370</f>
        <v>3867.0650000000001</v>
      </c>
      <c r="O367" s="82">
        <f t="shared" si="23"/>
        <v>10353.009</v>
      </c>
      <c r="P367" s="219">
        <f>P370</f>
        <v>1029.3368500000001</v>
      </c>
      <c r="Q367" s="223">
        <f t="shared" si="21"/>
        <v>11382.34585</v>
      </c>
    </row>
    <row r="368" spans="1:17" ht="12.75" customHeight="1" x14ac:dyDescent="0.2">
      <c r="A368" s="7" t="s">
        <v>40</v>
      </c>
      <c r="B368" s="61">
        <v>78</v>
      </c>
      <c r="C368" s="62">
        <v>702</v>
      </c>
      <c r="D368" s="37" t="s">
        <v>177</v>
      </c>
      <c r="E368" s="38" t="s">
        <v>3</v>
      </c>
      <c r="F368" s="37" t="s">
        <v>2</v>
      </c>
      <c r="G368" s="39" t="s">
        <v>216</v>
      </c>
      <c r="H368" s="40">
        <v>300</v>
      </c>
      <c r="I368" s="43">
        <f>I369</f>
        <v>100</v>
      </c>
      <c r="J368" s="43"/>
      <c r="K368" s="45">
        <f t="shared" si="22"/>
        <v>100</v>
      </c>
      <c r="L368" s="78"/>
      <c r="M368" s="82">
        <f t="shared" si="24"/>
        <v>100</v>
      </c>
      <c r="N368" s="82"/>
      <c r="O368" s="82">
        <f t="shared" si="23"/>
        <v>100</v>
      </c>
      <c r="P368" s="145"/>
      <c r="Q368" s="125">
        <f t="shared" si="21"/>
        <v>100</v>
      </c>
    </row>
    <row r="369" spans="1:17" ht="22.5" customHeight="1" x14ac:dyDescent="0.2">
      <c r="A369" s="7" t="s">
        <v>46</v>
      </c>
      <c r="B369" s="61">
        <v>78</v>
      </c>
      <c r="C369" s="62">
        <v>702</v>
      </c>
      <c r="D369" s="37" t="s">
        <v>177</v>
      </c>
      <c r="E369" s="38" t="s">
        <v>3</v>
      </c>
      <c r="F369" s="37" t="s">
        <v>2</v>
      </c>
      <c r="G369" s="39" t="s">
        <v>216</v>
      </c>
      <c r="H369" s="40">
        <v>320</v>
      </c>
      <c r="I369" s="43">
        <v>100</v>
      </c>
      <c r="J369" s="43"/>
      <c r="K369" s="45">
        <f t="shared" si="22"/>
        <v>100</v>
      </c>
      <c r="L369" s="78"/>
      <c r="M369" s="82">
        <f t="shared" si="24"/>
        <v>100</v>
      </c>
      <c r="N369" s="82"/>
      <c r="O369" s="82">
        <f t="shared" si="23"/>
        <v>100</v>
      </c>
      <c r="P369" s="145"/>
      <c r="Q369" s="125">
        <f t="shared" si="21"/>
        <v>100</v>
      </c>
    </row>
    <row r="370" spans="1:17" ht="22.5" customHeight="1" x14ac:dyDescent="0.2">
      <c r="A370" s="7" t="s">
        <v>87</v>
      </c>
      <c r="B370" s="61">
        <v>78</v>
      </c>
      <c r="C370" s="62">
        <v>702</v>
      </c>
      <c r="D370" s="37" t="s">
        <v>177</v>
      </c>
      <c r="E370" s="38" t="s">
        <v>3</v>
      </c>
      <c r="F370" s="37" t="s">
        <v>2</v>
      </c>
      <c r="G370" s="39" t="s">
        <v>216</v>
      </c>
      <c r="H370" s="40">
        <v>600</v>
      </c>
      <c r="I370" s="43">
        <f>I371</f>
        <v>4456.3999999999996</v>
      </c>
      <c r="J370" s="43"/>
      <c r="K370" s="45">
        <f t="shared" si="22"/>
        <v>4456.3999999999996</v>
      </c>
      <c r="L370" s="78">
        <f>L371</f>
        <v>1929.5439999999999</v>
      </c>
      <c r="M370" s="82">
        <f t="shared" si="24"/>
        <v>6385.9439999999995</v>
      </c>
      <c r="N370" s="82">
        <f>N371</f>
        <v>3867.0650000000001</v>
      </c>
      <c r="O370" s="82">
        <f t="shared" si="23"/>
        <v>10253.009</v>
      </c>
      <c r="P370" s="219">
        <f>P371</f>
        <v>1029.3368500000001</v>
      </c>
      <c r="Q370" s="223">
        <f t="shared" si="21"/>
        <v>11282.34585</v>
      </c>
    </row>
    <row r="371" spans="1:17" ht="12.75" customHeight="1" x14ac:dyDescent="0.2">
      <c r="A371" s="7" t="s">
        <v>178</v>
      </c>
      <c r="B371" s="61">
        <v>78</v>
      </c>
      <c r="C371" s="62">
        <v>702</v>
      </c>
      <c r="D371" s="37" t="s">
        <v>177</v>
      </c>
      <c r="E371" s="38" t="s">
        <v>3</v>
      </c>
      <c r="F371" s="37" t="s">
        <v>2</v>
      </c>
      <c r="G371" s="39" t="s">
        <v>216</v>
      </c>
      <c r="H371" s="40">
        <v>610</v>
      </c>
      <c r="I371" s="43">
        <f>4408.9+6.5+41</f>
        <v>4456.3999999999996</v>
      </c>
      <c r="J371" s="43"/>
      <c r="K371" s="45">
        <f t="shared" si="22"/>
        <v>4456.3999999999996</v>
      </c>
      <c r="L371" s="78">
        <f>398.823+881-1000+38.6+300+324.471+942.4+44.25</f>
        <v>1929.5439999999999</v>
      </c>
      <c r="M371" s="82">
        <f t="shared" si="24"/>
        <v>6385.9439999999995</v>
      </c>
      <c r="N371" s="82">
        <f>3222.3+587.4+56.2+1.1+0.065</f>
        <v>3867.0650000000001</v>
      </c>
      <c r="O371" s="82">
        <f t="shared" si="23"/>
        <v>10253.009</v>
      </c>
      <c r="P371" s="219">
        <f>56.902+63.50565+317.75598+115.28773+319.23+63.75+68.18+166.02702+205.14536+14.8+189.4-589.04731-1.8+40.20042</f>
        <v>1029.3368500000001</v>
      </c>
      <c r="Q371" s="223">
        <f t="shared" si="21"/>
        <v>11282.34585</v>
      </c>
    </row>
    <row r="372" spans="1:17" ht="45" customHeight="1" x14ac:dyDescent="0.2">
      <c r="A372" s="7" t="s">
        <v>215</v>
      </c>
      <c r="B372" s="61">
        <v>78</v>
      </c>
      <c r="C372" s="62">
        <v>702</v>
      </c>
      <c r="D372" s="37" t="s">
        <v>177</v>
      </c>
      <c r="E372" s="38" t="s">
        <v>3</v>
      </c>
      <c r="F372" s="37" t="s">
        <v>2</v>
      </c>
      <c r="G372" s="39" t="s">
        <v>214</v>
      </c>
      <c r="H372" s="40" t="s">
        <v>7</v>
      </c>
      <c r="I372" s="43">
        <f>I373</f>
        <v>123731.9</v>
      </c>
      <c r="J372" s="43"/>
      <c r="K372" s="45">
        <f t="shared" si="22"/>
        <v>123731.9</v>
      </c>
      <c r="L372" s="76"/>
      <c r="M372" s="82">
        <f t="shared" si="24"/>
        <v>123731.9</v>
      </c>
      <c r="N372" s="82"/>
      <c r="O372" s="82">
        <f t="shared" si="23"/>
        <v>123731.9</v>
      </c>
      <c r="P372" s="145"/>
      <c r="Q372" s="125">
        <f t="shared" si="21"/>
        <v>123731.9</v>
      </c>
    </row>
    <row r="373" spans="1:17" ht="22.5" customHeight="1" x14ac:dyDescent="0.2">
      <c r="A373" s="7" t="s">
        <v>87</v>
      </c>
      <c r="B373" s="61">
        <v>78</v>
      </c>
      <c r="C373" s="62">
        <v>702</v>
      </c>
      <c r="D373" s="37" t="s">
        <v>177</v>
      </c>
      <c r="E373" s="38" t="s">
        <v>3</v>
      </c>
      <c r="F373" s="37" t="s">
        <v>2</v>
      </c>
      <c r="G373" s="39" t="s">
        <v>214</v>
      </c>
      <c r="H373" s="40">
        <v>600</v>
      </c>
      <c r="I373" s="43">
        <f>I374</f>
        <v>123731.9</v>
      </c>
      <c r="J373" s="43"/>
      <c r="K373" s="45">
        <f t="shared" si="22"/>
        <v>123731.9</v>
      </c>
      <c r="L373" s="76"/>
      <c r="M373" s="82">
        <f t="shared" si="24"/>
        <v>123731.9</v>
      </c>
      <c r="N373" s="82"/>
      <c r="O373" s="82">
        <f t="shared" si="23"/>
        <v>123731.9</v>
      </c>
      <c r="P373" s="145"/>
      <c r="Q373" s="125">
        <f t="shared" si="21"/>
        <v>123731.9</v>
      </c>
    </row>
    <row r="374" spans="1:17" ht="12.75" customHeight="1" x14ac:dyDescent="0.2">
      <c r="A374" s="7" t="s">
        <v>178</v>
      </c>
      <c r="B374" s="61">
        <v>78</v>
      </c>
      <c r="C374" s="62">
        <v>702</v>
      </c>
      <c r="D374" s="37" t="s">
        <v>177</v>
      </c>
      <c r="E374" s="38" t="s">
        <v>3</v>
      </c>
      <c r="F374" s="37" t="s">
        <v>2</v>
      </c>
      <c r="G374" s="39" t="s">
        <v>214</v>
      </c>
      <c r="H374" s="40">
        <v>610</v>
      </c>
      <c r="I374" s="43">
        <v>123731.9</v>
      </c>
      <c r="J374" s="43"/>
      <c r="K374" s="45">
        <f t="shared" si="22"/>
        <v>123731.9</v>
      </c>
      <c r="L374" s="76"/>
      <c r="M374" s="82">
        <f t="shared" si="24"/>
        <v>123731.9</v>
      </c>
      <c r="N374" s="82"/>
      <c r="O374" s="82">
        <f t="shared" si="23"/>
        <v>123731.9</v>
      </c>
      <c r="P374" s="145"/>
      <c r="Q374" s="125">
        <f t="shared" si="21"/>
        <v>123731.9</v>
      </c>
    </row>
    <row r="375" spans="1:17" ht="12.75" customHeight="1" x14ac:dyDescent="0.2">
      <c r="A375" s="36" t="s">
        <v>441</v>
      </c>
      <c r="B375" s="61">
        <v>78</v>
      </c>
      <c r="C375" s="62">
        <v>702</v>
      </c>
      <c r="D375" s="37" t="s">
        <v>177</v>
      </c>
      <c r="E375" s="38" t="s">
        <v>3</v>
      </c>
      <c r="F375" s="37" t="s">
        <v>442</v>
      </c>
      <c r="G375" s="39"/>
      <c r="H375" s="40"/>
      <c r="I375" s="43"/>
      <c r="J375" s="43"/>
      <c r="K375" s="45"/>
      <c r="L375" s="76"/>
      <c r="M375" s="82"/>
      <c r="N375" s="82"/>
      <c r="O375" s="82"/>
      <c r="P375" s="42">
        <v>411.79615000000001</v>
      </c>
      <c r="Q375" s="42">
        <v>411.79615000000001</v>
      </c>
    </row>
    <row r="376" spans="1:17" ht="31.9" customHeight="1" x14ac:dyDescent="0.2">
      <c r="A376" s="7" t="s">
        <v>443</v>
      </c>
      <c r="B376" s="61">
        <v>78</v>
      </c>
      <c r="C376" s="62">
        <v>702</v>
      </c>
      <c r="D376" s="37" t="s">
        <v>177</v>
      </c>
      <c r="E376" s="38" t="s">
        <v>3</v>
      </c>
      <c r="F376" s="37" t="s">
        <v>442</v>
      </c>
      <c r="G376" s="39">
        <v>84150</v>
      </c>
      <c r="H376" s="40"/>
      <c r="I376" s="43"/>
      <c r="J376" s="43"/>
      <c r="K376" s="45"/>
      <c r="L376" s="76"/>
      <c r="M376" s="82"/>
      <c r="N376" s="82"/>
      <c r="O376" s="82"/>
      <c r="P376" s="42">
        <v>411.79615000000001</v>
      </c>
      <c r="Q376" s="42">
        <v>411.79615000000001</v>
      </c>
    </row>
    <row r="377" spans="1:17" ht="24.6" customHeight="1" x14ac:dyDescent="0.2">
      <c r="A377" s="7" t="s">
        <v>87</v>
      </c>
      <c r="B377" s="61">
        <v>78</v>
      </c>
      <c r="C377" s="62">
        <v>702</v>
      </c>
      <c r="D377" s="37" t="s">
        <v>177</v>
      </c>
      <c r="E377" s="38" t="s">
        <v>3</v>
      </c>
      <c r="F377" s="37" t="s">
        <v>442</v>
      </c>
      <c r="G377" s="39">
        <v>84150</v>
      </c>
      <c r="H377" s="40">
        <v>600</v>
      </c>
      <c r="I377" s="43"/>
      <c r="J377" s="43"/>
      <c r="K377" s="45"/>
      <c r="L377" s="76"/>
      <c r="M377" s="82"/>
      <c r="N377" s="82"/>
      <c r="O377" s="82"/>
      <c r="P377" s="42">
        <v>411.79615000000001</v>
      </c>
      <c r="Q377" s="42">
        <v>411.79615000000001</v>
      </c>
    </row>
    <row r="378" spans="1:17" ht="12.75" customHeight="1" x14ac:dyDescent="0.2">
      <c r="A378" s="7" t="s">
        <v>178</v>
      </c>
      <c r="B378" s="61">
        <v>78</v>
      </c>
      <c r="C378" s="62">
        <v>702</v>
      </c>
      <c r="D378" s="37" t="s">
        <v>177</v>
      </c>
      <c r="E378" s="38" t="s">
        <v>3</v>
      </c>
      <c r="F378" s="37" t="s">
        <v>442</v>
      </c>
      <c r="G378" s="39">
        <v>84150</v>
      </c>
      <c r="H378" s="40">
        <v>610</v>
      </c>
      <c r="I378" s="43"/>
      <c r="J378" s="43"/>
      <c r="K378" s="45"/>
      <c r="L378" s="76"/>
      <c r="M378" s="82"/>
      <c r="N378" s="82"/>
      <c r="O378" s="82"/>
      <c r="P378" s="42">
        <v>411.79615000000001</v>
      </c>
      <c r="Q378" s="42">
        <v>411.79615000000001</v>
      </c>
    </row>
    <row r="379" spans="1:17" ht="12.75" customHeight="1" x14ac:dyDescent="0.2">
      <c r="A379" s="36" t="s">
        <v>410</v>
      </c>
      <c r="B379" s="61">
        <v>78</v>
      </c>
      <c r="C379" s="62">
        <v>702</v>
      </c>
      <c r="D379" s="37" t="s">
        <v>177</v>
      </c>
      <c r="E379" s="38" t="s">
        <v>3</v>
      </c>
      <c r="F379" s="37" t="s">
        <v>407</v>
      </c>
      <c r="G379" s="39"/>
      <c r="H379" s="40"/>
      <c r="I379" s="43"/>
      <c r="J379" s="43"/>
      <c r="K379" s="45"/>
      <c r="L379" s="76"/>
      <c r="M379" s="82"/>
      <c r="N379" s="82"/>
      <c r="O379" s="82"/>
      <c r="P379" s="219">
        <f>P380</f>
        <v>1339.07</v>
      </c>
      <c r="Q379" s="223">
        <f t="shared" si="21"/>
        <v>1339.07</v>
      </c>
    </row>
    <row r="380" spans="1:17" ht="34.15" customHeight="1" x14ac:dyDescent="0.2">
      <c r="A380" s="7" t="s">
        <v>408</v>
      </c>
      <c r="B380" s="61">
        <v>78</v>
      </c>
      <c r="C380" s="62">
        <v>702</v>
      </c>
      <c r="D380" s="37" t="s">
        <v>177</v>
      </c>
      <c r="E380" s="38" t="s">
        <v>3</v>
      </c>
      <c r="F380" s="37" t="s">
        <v>407</v>
      </c>
      <c r="G380" s="39">
        <v>50970</v>
      </c>
      <c r="H380" s="40"/>
      <c r="I380" s="43"/>
      <c r="J380" s="43"/>
      <c r="K380" s="45"/>
      <c r="L380" s="76"/>
      <c r="M380" s="82"/>
      <c r="N380" s="82"/>
      <c r="O380" s="82"/>
      <c r="P380" s="219">
        <f>P381</f>
        <v>1339.07</v>
      </c>
      <c r="Q380" s="223">
        <f t="shared" si="21"/>
        <v>1339.07</v>
      </c>
    </row>
    <row r="381" spans="1:17" ht="26.1" customHeight="1" x14ac:dyDescent="0.2">
      <c r="A381" s="7" t="s">
        <v>87</v>
      </c>
      <c r="B381" s="61">
        <v>78</v>
      </c>
      <c r="C381" s="62">
        <v>702</v>
      </c>
      <c r="D381" s="37" t="s">
        <v>177</v>
      </c>
      <c r="E381" s="38" t="s">
        <v>3</v>
      </c>
      <c r="F381" s="37" t="s">
        <v>407</v>
      </c>
      <c r="G381" s="39">
        <v>50970</v>
      </c>
      <c r="H381" s="40">
        <v>600</v>
      </c>
      <c r="I381" s="43"/>
      <c r="J381" s="43"/>
      <c r="K381" s="45"/>
      <c r="L381" s="76"/>
      <c r="M381" s="82"/>
      <c r="N381" s="82"/>
      <c r="O381" s="82"/>
      <c r="P381" s="219">
        <f>P382</f>
        <v>1339.07</v>
      </c>
      <c r="Q381" s="223">
        <f t="shared" si="21"/>
        <v>1339.07</v>
      </c>
    </row>
    <row r="382" spans="1:17" ht="12.75" customHeight="1" x14ac:dyDescent="0.2">
      <c r="A382" s="7" t="s">
        <v>178</v>
      </c>
      <c r="B382" s="61">
        <v>78</v>
      </c>
      <c r="C382" s="62">
        <v>702</v>
      </c>
      <c r="D382" s="37" t="s">
        <v>177</v>
      </c>
      <c r="E382" s="38" t="s">
        <v>3</v>
      </c>
      <c r="F382" s="37" t="s">
        <v>407</v>
      </c>
      <c r="G382" s="39">
        <v>50970</v>
      </c>
      <c r="H382" s="40">
        <v>610</v>
      </c>
      <c r="I382" s="43"/>
      <c r="J382" s="43"/>
      <c r="K382" s="45"/>
      <c r="L382" s="76"/>
      <c r="M382" s="82"/>
      <c r="N382" s="82"/>
      <c r="O382" s="82"/>
      <c r="P382" s="219">
        <f>239.07+1100</f>
        <v>1339.07</v>
      </c>
      <c r="Q382" s="223">
        <f t="shared" si="21"/>
        <v>1339.07</v>
      </c>
    </row>
    <row r="383" spans="1:17" ht="23.65" customHeight="1" x14ac:dyDescent="0.2">
      <c r="A383" s="7" t="s">
        <v>387</v>
      </c>
      <c r="B383" s="61">
        <v>78</v>
      </c>
      <c r="C383" s="62">
        <v>702</v>
      </c>
      <c r="D383" s="37" t="s">
        <v>177</v>
      </c>
      <c r="E383" s="38" t="s">
        <v>3</v>
      </c>
      <c r="F383" s="37" t="s">
        <v>2</v>
      </c>
      <c r="G383" s="39" t="s">
        <v>386</v>
      </c>
      <c r="H383" s="40"/>
      <c r="I383" s="43"/>
      <c r="J383" s="43"/>
      <c r="K383" s="45"/>
      <c r="L383" s="76"/>
      <c r="M383" s="82"/>
      <c r="N383" s="82">
        <f>N384</f>
        <v>600</v>
      </c>
      <c r="O383" s="82">
        <f t="shared" si="23"/>
        <v>600</v>
      </c>
      <c r="P383" s="219">
        <f>P384</f>
        <v>1465</v>
      </c>
      <c r="Q383" s="223">
        <f t="shared" si="21"/>
        <v>2065</v>
      </c>
    </row>
    <row r="384" spans="1:17" ht="26.1" customHeight="1" x14ac:dyDescent="0.2">
      <c r="A384" s="36" t="s">
        <v>87</v>
      </c>
      <c r="B384" s="61">
        <v>78</v>
      </c>
      <c r="C384" s="62">
        <v>702</v>
      </c>
      <c r="D384" s="37" t="s">
        <v>177</v>
      </c>
      <c r="E384" s="38" t="s">
        <v>3</v>
      </c>
      <c r="F384" s="37" t="s">
        <v>2</v>
      </c>
      <c r="G384" s="39" t="s">
        <v>386</v>
      </c>
      <c r="H384" s="40">
        <v>600</v>
      </c>
      <c r="I384" s="43"/>
      <c r="J384" s="43"/>
      <c r="K384" s="45"/>
      <c r="L384" s="76"/>
      <c r="M384" s="82"/>
      <c r="N384" s="82">
        <f>N385</f>
        <v>600</v>
      </c>
      <c r="O384" s="82">
        <f t="shared" si="23"/>
        <v>600</v>
      </c>
      <c r="P384" s="219">
        <f>P385</f>
        <v>1465</v>
      </c>
      <c r="Q384" s="223">
        <f t="shared" si="21"/>
        <v>2065</v>
      </c>
    </row>
    <row r="385" spans="1:17" ht="12.75" customHeight="1" x14ac:dyDescent="0.2">
      <c r="A385" s="36" t="s">
        <v>178</v>
      </c>
      <c r="B385" s="61">
        <v>78</v>
      </c>
      <c r="C385" s="62">
        <v>702</v>
      </c>
      <c r="D385" s="37" t="s">
        <v>177</v>
      </c>
      <c r="E385" s="38" t="s">
        <v>3</v>
      </c>
      <c r="F385" s="37" t="s">
        <v>2</v>
      </c>
      <c r="G385" s="39" t="s">
        <v>386</v>
      </c>
      <c r="H385" s="40">
        <v>610</v>
      </c>
      <c r="I385" s="43"/>
      <c r="J385" s="43"/>
      <c r="K385" s="45"/>
      <c r="L385" s="76"/>
      <c r="M385" s="82"/>
      <c r="N385" s="82">
        <v>600</v>
      </c>
      <c r="O385" s="82">
        <f t="shared" si="23"/>
        <v>600</v>
      </c>
      <c r="P385" s="219">
        <f>1000+465</f>
        <v>1465</v>
      </c>
      <c r="Q385" s="223">
        <f t="shared" si="21"/>
        <v>2065</v>
      </c>
    </row>
    <row r="386" spans="1:17" ht="23.1" customHeight="1" x14ac:dyDescent="0.2">
      <c r="A386" s="64" t="s">
        <v>32</v>
      </c>
      <c r="B386" s="61">
        <v>78</v>
      </c>
      <c r="C386" s="62">
        <v>702</v>
      </c>
      <c r="D386" s="37">
        <v>55</v>
      </c>
      <c r="E386" s="38">
        <v>0</v>
      </c>
      <c r="F386" s="37">
        <v>0</v>
      </c>
      <c r="G386" s="39">
        <v>0</v>
      </c>
      <c r="H386" s="40"/>
      <c r="I386" s="43"/>
      <c r="J386" s="43"/>
      <c r="K386" s="45"/>
      <c r="L386" s="76"/>
      <c r="M386" s="82"/>
      <c r="N386" s="82"/>
      <c r="O386" s="82"/>
      <c r="P386" s="219">
        <f>P387</f>
        <v>2386.22417</v>
      </c>
      <c r="Q386" s="223">
        <f t="shared" si="21"/>
        <v>2386.22417</v>
      </c>
    </row>
    <row r="387" spans="1:17" ht="21.6" customHeight="1" x14ac:dyDescent="0.2">
      <c r="A387" s="64" t="s">
        <v>32</v>
      </c>
      <c r="B387" s="61">
        <v>78</v>
      </c>
      <c r="C387" s="62">
        <v>702</v>
      </c>
      <c r="D387" s="37">
        <v>55</v>
      </c>
      <c r="E387" s="38">
        <v>0</v>
      </c>
      <c r="F387" s="37">
        <v>0</v>
      </c>
      <c r="G387" s="39">
        <v>81400</v>
      </c>
      <c r="H387" s="40"/>
      <c r="I387" s="43"/>
      <c r="J387" s="43"/>
      <c r="K387" s="45"/>
      <c r="L387" s="76"/>
      <c r="M387" s="82"/>
      <c r="N387" s="82"/>
      <c r="O387" s="82"/>
      <c r="P387" s="219">
        <f>P388</f>
        <v>2386.22417</v>
      </c>
      <c r="Q387" s="223">
        <f t="shared" si="21"/>
        <v>2386.22417</v>
      </c>
    </row>
    <row r="388" spans="1:17" ht="22.15" customHeight="1" x14ac:dyDescent="0.2">
      <c r="A388" s="36" t="s">
        <v>87</v>
      </c>
      <c r="B388" s="61">
        <v>78</v>
      </c>
      <c r="C388" s="62">
        <v>702</v>
      </c>
      <c r="D388" s="37">
        <v>55</v>
      </c>
      <c r="E388" s="38">
        <v>0</v>
      </c>
      <c r="F388" s="37">
        <v>0</v>
      </c>
      <c r="G388" s="40">
        <v>81400</v>
      </c>
      <c r="H388" s="40">
        <v>600</v>
      </c>
      <c r="I388" s="43"/>
      <c r="J388" s="43"/>
      <c r="K388" s="45"/>
      <c r="L388" s="76"/>
      <c r="M388" s="82"/>
      <c r="N388" s="82"/>
      <c r="O388" s="82"/>
      <c r="P388" s="219">
        <f>P389</f>
        <v>2386.22417</v>
      </c>
      <c r="Q388" s="223">
        <f t="shared" si="21"/>
        <v>2386.22417</v>
      </c>
    </row>
    <row r="389" spans="1:17" ht="12.75" customHeight="1" x14ac:dyDescent="0.2">
      <c r="A389" s="36" t="s">
        <v>178</v>
      </c>
      <c r="B389" s="61">
        <v>78</v>
      </c>
      <c r="C389" s="62">
        <v>702</v>
      </c>
      <c r="D389" s="37">
        <v>55</v>
      </c>
      <c r="E389" s="38">
        <v>0</v>
      </c>
      <c r="F389" s="37">
        <v>0</v>
      </c>
      <c r="G389" s="40">
        <v>81400</v>
      </c>
      <c r="H389" s="40">
        <v>610</v>
      </c>
      <c r="I389" s="43"/>
      <c r="J389" s="43"/>
      <c r="K389" s="45"/>
      <c r="L389" s="76"/>
      <c r="M389" s="82"/>
      <c r="N389" s="82"/>
      <c r="O389" s="82"/>
      <c r="P389" s="219">
        <v>2386.22417</v>
      </c>
      <c r="Q389" s="223">
        <f t="shared" si="21"/>
        <v>2386.22417</v>
      </c>
    </row>
    <row r="390" spans="1:17" ht="12.75" customHeight="1" x14ac:dyDescent="0.2">
      <c r="A390" s="7" t="s">
        <v>213</v>
      </c>
      <c r="B390" s="61">
        <v>78</v>
      </c>
      <c r="C390" s="62">
        <v>703</v>
      </c>
      <c r="D390" s="37"/>
      <c r="E390" s="38"/>
      <c r="F390" s="37"/>
      <c r="G390" s="39"/>
      <c r="H390" s="40" t="s">
        <v>7</v>
      </c>
      <c r="I390" s="43">
        <f>I391</f>
        <v>10358.199999999999</v>
      </c>
      <c r="J390" s="43"/>
      <c r="K390" s="45">
        <f t="shared" si="22"/>
        <v>10358.199999999999</v>
      </c>
      <c r="L390" s="76"/>
      <c r="M390" s="82">
        <f t="shared" si="24"/>
        <v>10358.199999999999</v>
      </c>
      <c r="N390" s="82"/>
      <c r="O390" s="82">
        <f t="shared" si="23"/>
        <v>10358.199999999999</v>
      </c>
      <c r="P390" s="82">
        <f>P391</f>
        <v>-56.902000000000001</v>
      </c>
      <c r="Q390" s="223">
        <f t="shared" si="21"/>
        <v>10301.297999999999</v>
      </c>
    </row>
    <row r="391" spans="1:17" ht="56.1" customHeight="1" x14ac:dyDescent="0.2">
      <c r="A391" s="7" t="s">
        <v>340</v>
      </c>
      <c r="B391" s="61">
        <v>78</v>
      </c>
      <c r="C391" s="62">
        <v>703</v>
      </c>
      <c r="D391" s="37" t="s">
        <v>177</v>
      </c>
      <c r="E391" s="38" t="s">
        <v>3</v>
      </c>
      <c r="F391" s="37" t="s">
        <v>2</v>
      </c>
      <c r="G391" s="39" t="s">
        <v>9</v>
      </c>
      <c r="H391" s="40" t="s">
        <v>7</v>
      </c>
      <c r="I391" s="43">
        <f>I392+I395+I398+I401</f>
        <v>10358.199999999999</v>
      </c>
      <c r="J391" s="43"/>
      <c r="K391" s="45">
        <f t="shared" si="22"/>
        <v>10358.199999999999</v>
      </c>
      <c r="L391" s="76"/>
      <c r="M391" s="82">
        <f t="shared" si="24"/>
        <v>10358.199999999999</v>
      </c>
      <c r="N391" s="82"/>
      <c r="O391" s="82">
        <f t="shared" si="23"/>
        <v>10358.199999999999</v>
      </c>
      <c r="P391" s="219">
        <f>P398</f>
        <v>-56.902000000000001</v>
      </c>
      <c r="Q391" s="223">
        <f t="shared" si="21"/>
        <v>10301.297999999999</v>
      </c>
    </row>
    <row r="392" spans="1:17" ht="51.6" customHeight="1" x14ac:dyDescent="0.2">
      <c r="A392" s="7" t="s">
        <v>212</v>
      </c>
      <c r="B392" s="61">
        <v>78</v>
      </c>
      <c r="C392" s="62">
        <v>703</v>
      </c>
      <c r="D392" s="37" t="s">
        <v>177</v>
      </c>
      <c r="E392" s="38" t="s">
        <v>3</v>
      </c>
      <c r="F392" s="37" t="s">
        <v>2</v>
      </c>
      <c r="G392" s="39" t="s">
        <v>211</v>
      </c>
      <c r="H392" s="40" t="s">
        <v>7</v>
      </c>
      <c r="I392" s="43">
        <f>I393</f>
        <v>124.7</v>
      </c>
      <c r="J392" s="43"/>
      <c r="K392" s="45">
        <f t="shared" si="22"/>
        <v>124.7</v>
      </c>
      <c r="L392" s="76"/>
      <c r="M392" s="82">
        <f t="shared" si="24"/>
        <v>124.7</v>
      </c>
      <c r="N392" s="82"/>
      <c r="O392" s="82">
        <f t="shared" si="23"/>
        <v>124.7</v>
      </c>
      <c r="P392" s="145"/>
      <c r="Q392" s="125">
        <f t="shared" si="21"/>
        <v>124.7</v>
      </c>
    </row>
    <row r="393" spans="1:17" ht="22.5" customHeight="1" x14ac:dyDescent="0.2">
      <c r="A393" s="7" t="s">
        <v>87</v>
      </c>
      <c r="B393" s="61">
        <v>78</v>
      </c>
      <c r="C393" s="62">
        <v>703</v>
      </c>
      <c r="D393" s="37" t="s">
        <v>177</v>
      </c>
      <c r="E393" s="38" t="s">
        <v>3</v>
      </c>
      <c r="F393" s="37" t="s">
        <v>2</v>
      </c>
      <c r="G393" s="39" t="s">
        <v>211</v>
      </c>
      <c r="H393" s="40">
        <v>600</v>
      </c>
      <c r="I393" s="43">
        <f>I394</f>
        <v>124.7</v>
      </c>
      <c r="J393" s="43"/>
      <c r="K393" s="45">
        <f t="shared" si="22"/>
        <v>124.7</v>
      </c>
      <c r="L393" s="76"/>
      <c r="M393" s="82">
        <f t="shared" si="24"/>
        <v>124.7</v>
      </c>
      <c r="N393" s="82"/>
      <c r="O393" s="82">
        <f t="shared" si="23"/>
        <v>124.7</v>
      </c>
      <c r="P393" s="145"/>
      <c r="Q393" s="125">
        <f t="shared" si="21"/>
        <v>124.7</v>
      </c>
    </row>
    <row r="394" spans="1:17" ht="12.75" customHeight="1" x14ac:dyDescent="0.2">
      <c r="A394" s="7" t="s">
        <v>178</v>
      </c>
      <c r="B394" s="61">
        <v>78</v>
      </c>
      <c r="C394" s="62">
        <v>703</v>
      </c>
      <c r="D394" s="37" t="s">
        <v>177</v>
      </c>
      <c r="E394" s="38" t="s">
        <v>3</v>
      </c>
      <c r="F394" s="37" t="s">
        <v>2</v>
      </c>
      <c r="G394" s="39" t="s">
        <v>211</v>
      </c>
      <c r="H394" s="40">
        <v>610</v>
      </c>
      <c r="I394" s="43">
        <v>124.7</v>
      </c>
      <c r="J394" s="43"/>
      <c r="K394" s="45">
        <f t="shared" si="22"/>
        <v>124.7</v>
      </c>
      <c r="L394" s="76"/>
      <c r="M394" s="82">
        <f t="shared" si="24"/>
        <v>124.7</v>
      </c>
      <c r="N394" s="82"/>
      <c r="O394" s="82">
        <f t="shared" si="23"/>
        <v>124.7</v>
      </c>
      <c r="P394" s="145"/>
      <c r="Q394" s="125">
        <f t="shared" ref="Q394:Q457" si="25">O394+P394</f>
        <v>124.7</v>
      </c>
    </row>
    <row r="395" spans="1:17" ht="22.5" customHeight="1" x14ac:dyDescent="0.2">
      <c r="A395" s="7" t="s">
        <v>210</v>
      </c>
      <c r="B395" s="61">
        <v>78</v>
      </c>
      <c r="C395" s="62">
        <v>703</v>
      </c>
      <c r="D395" s="37" t="s">
        <v>177</v>
      </c>
      <c r="E395" s="38" t="s">
        <v>3</v>
      </c>
      <c r="F395" s="37" t="s">
        <v>2</v>
      </c>
      <c r="G395" s="39" t="s">
        <v>209</v>
      </c>
      <c r="H395" s="40" t="s">
        <v>7</v>
      </c>
      <c r="I395" s="43">
        <f>I396</f>
        <v>77.400000000000006</v>
      </c>
      <c r="J395" s="43"/>
      <c r="K395" s="45">
        <f t="shared" si="22"/>
        <v>77.400000000000006</v>
      </c>
      <c r="L395" s="76"/>
      <c r="M395" s="82">
        <f t="shared" si="24"/>
        <v>77.400000000000006</v>
      </c>
      <c r="N395" s="82"/>
      <c r="O395" s="82">
        <f t="shared" si="23"/>
        <v>77.400000000000006</v>
      </c>
      <c r="P395" s="145"/>
      <c r="Q395" s="125">
        <f t="shared" si="25"/>
        <v>77.400000000000006</v>
      </c>
    </row>
    <row r="396" spans="1:17" ht="22.5" customHeight="1" x14ac:dyDescent="0.2">
      <c r="A396" s="7" t="s">
        <v>87</v>
      </c>
      <c r="B396" s="61">
        <v>78</v>
      </c>
      <c r="C396" s="62">
        <v>703</v>
      </c>
      <c r="D396" s="37" t="s">
        <v>177</v>
      </c>
      <c r="E396" s="38" t="s">
        <v>3</v>
      </c>
      <c r="F396" s="37" t="s">
        <v>2</v>
      </c>
      <c r="G396" s="39" t="s">
        <v>209</v>
      </c>
      <c r="H396" s="40">
        <v>600</v>
      </c>
      <c r="I396" s="43">
        <f>I397</f>
        <v>77.400000000000006</v>
      </c>
      <c r="J396" s="43"/>
      <c r="K396" s="45">
        <f t="shared" si="22"/>
        <v>77.400000000000006</v>
      </c>
      <c r="L396" s="76"/>
      <c r="M396" s="82">
        <f t="shared" si="24"/>
        <v>77.400000000000006</v>
      </c>
      <c r="N396" s="82"/>
      <c r="O396" s="82">
        <f t="shared" si="23"/>
        <v>77.400000000000006</v>
      </c>
      <c r="P396" s="145"/>
      <c r="Q396" s="125">
        <f t="shared" si="25"/>
        <v>77.400000000000006</v>
      </c>
    </row>
    <row r="397" spans="1:17" ht="12.75" customHeight="1" x14ac:dyDescent="0.2">
      <c r="A397" s="7" t="s">
        <v>178</v>
      </c>
      <c r="B397" s="61">
        <v>78</v>
      </c>
      <c r="C397" s="62">
        <v>703</v>
      </c>
      <c r="D397" s="37" t="s">
        <v>177</v>
      </c>
      <c r="E397" s="38" t="s">
        <v>3</v>
      </c>
      <c r="F397" s="37" t="s">
        <v>2</v>
      </c>
      <c r="G397" s="39" t="s">
        <v>209</v>
      </c>
      <c r="H397" s="40">
        <v>610</v>
      </c>
      <c r="I397" s="43">
        <v>77.400000000000006</v>
      </c>
      <c r="J397" s="43"/>
      <c r="K397" s="45">
        <f t="shared" si="22"/>
        <v>77.400000000000006</v>
      </c>
      <c r="L397" s="76"/>
      <c r="M397" s="82">
        <f t="shared" si="24"/>
        <v>77.400000000000006</v>
      </c>
      <c r="N397" s="82"/>
      <c r="O397" s="82">
        <f t="shared" si="23"/>
        <v>77.400000000000006</v>
      </c>
      <c r="P397" s="145"/>
      <c r="Q397" s="125">
        <f t="shared" si="25"/>
        <v>77.400000000000006</v>
      </c>
    </row>
    <row r="398" spans="1:17" ht="12.75" customHeight="1" x14ac:dyDescent="0.2">
      <c r="A398" s="7" t="s">
        <v>208</v>
      </c>
      <c r="B398" s="61">
        <v>78</v>
      </c>
      <c r="C398" s="62">
        <v>703</v>
      </c>
      <c r="D398" s="37" t="s">
        <v>177</v>
      </c>
      <c r="E398" s="38" t="s">
        <v>3</v>
      </c>
      <c r="F398" s="37" t="s">
        <v>2</v>
      </c>
      <c r="G398" s="39" t="s">
        <v>207</v>
      </c>
      <c r="H398" s="40" t="s">
        <v>7</v>
      </c>
      <c r="I398" s="43">
        <f>I399</f>
        <v>387.8</v>
      </c>
      <c r="J398" s="43"/>
      <c r="K398" s="45">
        <f t="shared" si="22"/>
        <v>387.8</v>
      </c>
      <c r="L398" s="76"/>
      <c r="M398" s="82">
        <f t="shared" si="24"/>
        <v>387.8</v>
      </c>
      <c r="N398" s="82"/>
      <c r="O398" s="82">
        <f t="shared" si="23"/>
        <v>387.8</v>
      </c>
      <c r="P398" s="219">
        <f>P399</f>
        <v>-56.902000000000001</v>
      </c>
      <c r="Q398" s="223">
        <f t="shared" si="25"/>
        <v>330.89800000000002</v>
      </c>
    </row>
    <row r="399" spans="1:17" ht="22.5" customHeight="1" x14ac:dyDescent="0.2">
      <c r="A399" s="7" t="s">
        <v>87</v>
      </c>
      <c r="B399" s="61">
        <v>78</v>
      </c>
      <c r="C399" s="62">
        <v>703</v>
      </c>
      <c r="D399" s="37" t="s">
        <v>177</v>
      </c>
      <c r="E399" s="38" t="s">
        <v>3</v>
      </c>
      <c r="F399" s="37" t="s">
        <v>2</v>
      </c>
      <c r="G399" s="39" t="s">
        <v>207</v>
      </c>
      <c r="H399" s="40">
        <v>600</v>
      </c>
      <c r="I399" s="43">
        <f>I400</f>
        <v>387.8</v>
      </c>
      <c r="J399" s="43"/>
      <c r="K399" s="45">
        <f t="shared" ref="K399:K462" si="26">I399+J399</f>
        <v>387.8</v>
      </c>
      <c r="L399" s="76"/>
      <c r="M399" s="82">
        <f t="shared" si="24"/>
        <v>387.8</v>
      </c>
      <c r="N399" s="82"/>
      <c r="O399" s="82">
        <f t="shared" si="23"/>
        <v>387.8</v>
      </c>
      <c r="P399" s="219">
        <f>P400</f>
        <v>-56.902000000000001</v>
      </c>
      <c r="Q399" s="223">
        <f t="shared" si="25"/>
        <v>330.89800000000002</v>
      </c>
    </row>
    <row r="400" spans="1:17" ht="12.75" customHeight="1" x14ac:dyDescent="0.2">
      <c r="A400" s="7" t="s">
        <v>178</v>
      </c>
      <c r="B400" s="61">
        <v>78</v>
      </c>
      <c r="C400" s="62">
        <v>703</v>
      </c>
      <c r="D400" s="37" t="s">
        <v>177</v>
      </c>
      <c r="E400" s="38" t="s">
        <v>3</v>
      </c>
      <c r="F400" s="37" t="s">
        <v>2</v>
      </c>
      <c r="G400" s="39" t="s">
        <v>207</v>
      </c>
      <c r="H400" s="40">
        <v>610</v>
      </c>
      <c r="I400" s="43">
        <f>56+331.8</f>
        <v>387.8</v>
      </c>
      <c r="J400" s="43"/>
      <c r="K400" s="45">
        <f t="shared" si="26"/>
        <v>387.8</v>
      </c>
      <c r="L400" s="76"/>
      <c r="M400" s="82">
        <f t="shared" si="24"/>
        <v>387.8</v>
      </c>
      <c r="N400" s="82"/>
      <c r="O400" s="82">
        <f t="shared" si="23"/>
        <v>387.8</v>
      </c>
      <c r="P400" s="219">
        <f>-56.902</f>
        <v>-56.902000000000001</v>
      </c>
      <c r="Q400" s="223">
        <f t="shared" si="25"/>
        <v>330.89800000000002</v>
      </c>
    </row>
    <row r="401" spans="1:17" ht="45" customHeight="1" x14ac:dyDescent="0.2">
      <c r="A401" s="7" t="s">
        <v>206</v>
      </c>
      <c r="B401" s="61">
        <v>78</v>
      </c>
      <c r="C401" s="62">
        <v>703</v>
      </c>
      <c r="D401" s="37" t="s">
        <v>177</v>
      </c>
      <c r="E401" s="38" t="s">
        <v>3</v>
      </c>
      <c r="F401" s="37" t="s">
        <v>2</v>
      </c>
      <c r="G401" s="39" t="s">
        <v>205</v>
      </c>
      <c r="H401" s="40" t="s">
        <v>7</v>
      </c>
      <c r="I401" s="43">
        <f>I402</f>
        <v>9768.2999999999993</v>
      </c>
      <c r="J401" s="43"/>
      <c r="K401" s="45">
        <f t="shared" si="26"/>
        <v>9768.2999999999993</v>
      </c>
      <c r="L401" s="76"/>
      <c r="M401" s="82">
        <f t="shared" si="24"/>
        <v>9768.2999999999993</v>
      </c>
      <c r="N401" s="82"/>
      <c r="O401" s="82">
        <f t="shared" si="23"/>
        <v>9768.2999999999993</v>
      </c>
      <c r="P401" s="145"/>
      <c r="Q401" s="125">
        <f t="shared" si="25"/>
        <v>9768.2999999999993</v>
      </c>
    </row>
    <row r="402" spans="1:17" ht="22.5" customHeight="1" x14ac:dyDescent="0.2">
      <c r="A402" s="7" t="s">
        <v>87</v>
      </c>
      <c r="B402" s="61">
        <v>78</v>
      </c>
      <c r="C402" s="62">
        <v>703</v>
      </c>
      <c r="D402" s="37" t="s">
        <v>177</v>
      </c>
      <c r="E402" s="38" t="s">
        <v>3</v>
      </c>
      <c r="F402" s="37" t="s">
        <v>2</v>
      </c>
      <c r="G402" s="39" t="s">
        <v>205</v>
      </c>
      <c r="H402" s="40">
        <v>600</v>
      </c>
      <c r="I402" s="43">
        <f>I403</f>
        <v>9768.2999999999993</v>
      </c>
      <c r="J402" s="43"/>
      <c r="K402" s="45">
        <f t="shared" si="26"/>
        <v>9768.2999999999993</v>
      </c>
      <c r="L402" s="76"/>
      <c r="M402" s="82">
        <f t="shared" si="24"/>
        <v>9768.2999999999993</v>
      </c>
      <c r="N402" s="82"/>
      <c r="O402" s="82">
        <f t="shared" si="23"/>
        <v>9768.2999999999993</v>
      </c>
      <c r="P402" s="145"/>
      <c r="Q402" s="125">
        <f t="shared" si="25"/>
        <v>9768.2999999999993</v>
      </c>
    </row>
    <row r="403" spans="1:17" ht="12.75" customHeight="1" x14ac:dyDescent="0.2">
      <c r="A403" s="7" t="s">
        <v>178</v>
      </c>
      <c r="B403" s="61">
        <v>78</v>
      </c>
      <c r="C403" s="62">
        <v>703</v>
      </c>
      <c r="D403" s="37" t="s">
        <v>177</v>
      </c>
      <c r="E403" s="38" t="s">
        <v>3</v>
      </c>
      <c r="F403" s="37" t="s">
        <v>2</v>
      </c>
      <c r="G403" s="39" t="s">
        <v>205</v>
      </c>
      <c r="H403" s="40">
        <v>610</v>
      </c>
      <c r="I403" s="43">
        <f>9747.3+21</f>
        <v>9768.2999999999993</v>
      </c>
      <c r="J403" s="43"/>
      <c r="K403" s="45">
        <f t="shared" si="26"/>
        <v>9768.2999999999993</v>
      </c>
      <c r="L403" s="76"/>
      <c r="M403" s="82">
        <f t="shared" si="24"/>
        <v>9768.2999999999993</v>
      </c>
      <c r="N403" s="82"/>
      <c r="O403" s="82">
        <f t="shared" si="23"/>
        <v>9768.2999999999993</v>
      </c>
      <c r="P403" s="145"/>
      <c r="Q403" s="125">
        <f t="shared" si="25"/>
        <v>9768.2999999999993</v>
      </c>
    </row>
    <row r="404" spans="1:17" ht="12.75" customHeight="1" x14ac:dyDescent="0.2">
      <c r="A404" s="7" t="s">
        <v>64</v>
      </c>
      <c r="B404" s="61">
        <v>78</v>
      </c>
      <c r="C404" s="62">
        <v>707</v>
      </c>
      <c r="D404" s="37" t="s">
        <v>7</v>
      </c>
      <c r="E404" s="38" t="s">
        <v>7</v>
      </c>
      <c r="F404" s="37" t="s">
        <v>7</v>
      </c>
      <c r="G404" s="39" t="s">
        <v>7</v>
      </c>
      <c r="H404" s="40" t="s">
        <v>7</v>
      </c>
      <c r="I404" s="43">
        <f>I405</f>
        <v>2254</v>
      </c>
      <c r="J404" s="43"/>
      <c r="K404" s="45">
        <f t="shared" si="26"/>
        <v>2254</v>
      </c>
      <c r="L404" s="76"/>
      <c r="M404" s="82">
        <f t="shared" si="24"/>
        <v>2254</v>
      </c>
      <c r="N404" s="82"/>
      <c r="O404" s="82">
        <f t="shared" si="23"/>
        <v>2254</v>
      </c>
      <c r="P404" s="145"/>
      <c r="Q404" s="125">
        <f t="shared" si="25"/>
        <v>2254</v>
      </c>
    </row>
    <row r="405" spans="1:17" ht="56.25" customHeight="1" x14ac:dyDescent="0.2">
      <c r="A405" s="7" t="s">
        <v>340</v>
      </c>
      <c r="B405" s="61">
        <v>78</v>
      </c>
      <c r="C405" s="62">
        <v>707</v>
      </c>
      <c r="D405" s="37" t="s">
        <v>177</v>
      </c>
      <c r="E405" s="38" t="s">
        <v>3</v>
      </c>
      <c r="F405" s="37" t="s">
        <v>2</v>
      </c>
      <c r="G405" s="39" t="s">
        <v>9</v>
      </c>
      <c r="H405" s="40" t="s">
        <v>7</v>
      </c>
      <c r="I405" s="43">
        <f>I406+I409</f>
        <v>2254</v>
      </c>
      <c r="J405" s="43"/>
      <c r="K405" s="45">
        <f t="shared" si="26"/>
        <v>2254</v>
      </c>
      <c r="L405" s="76"/>
      <c r="M405" s="82">
        <f t="shared" si="24"/>
        <v>2254</v>
      </c>
      <c r="N405" s="82"/>
      <c r="O405" s="82">
        <f t="shared" si="23"/>
        <v>2254</v>
      </c>
      <c r="P405" s="196"/>
      <c r="Q405" s="125">
        <f t="shared" si="25"/>
        <v>2254</v>
      </c>
    </row>
    <row r="406" spans="1:17" ht="33.75" customHeight="1" x14ac:dyDescent="0.2">
      <c r="A406" s="7" t="s">
        <v>204</v>
      </c>
      <c r="B406" s="61">
        <v>78</v>
      </c>
      <c r="C406" s="62">
        <v>707</v>
      </c>
      <c r="D406" s="37" t="s">
        <v>177</v>
      </c>
      <c r="E406" s="38" t="s">
        <v>3</v>
      </c>
      <c r="F406" s="37" t="s">
        <v>2</v>
      </c>
      <c r="G406" s="39" t="s">
        <v>203</v>
      </c>
      <c r="H406" s="40" t="s">
        <v>7</v>
      </c>
      <c r="I406" s="43">
        <f>I407</f>
        <v>2134</v>
      </c>
      <c r="J406" s="43"/>
      <c r="K406" s="45">
        <f t="shared" si="26"/>
        <v>2134</v>
      </c>
      <c r="L406" s="76"/>
      <c r="M406" s="82">
        <f t="shared" si="24"/>
        <v>2134</v>
      </c>
      <c r="N406" s="82"/>
      <c r="O406" s="82">
        <f t="shared" si="23"/>
        <v>2134</v>
      </c>
      <c r="P406" s="145"/>
      <c r="Q406" s="125">
        <f t="shared" si="25"/>
        <v>2134</v>
      </c>
    </row>
    <row r="407" spans="1:17" ht="22.5" customHeight="1" x14ac:dyDescent="0.2">
      <c r="A407" s="7" t="s">
        <v>87</v>
      </c>
      <c r="B407" s="61">
        <v>78</v>
      </c>
      <c r="C407" s="62">
        <v>707</v>
      </c>
      <c r="D407" s="37" t="s">
        <v>177</v>
      </c>
      <c r="E407" s="38" t="s">
        <v>3</v>
      </c>
      <c r="F407" s="37" t="s">
        <v>2</v>
      </c>
      <c r="G407" s="39" t="s">
        <v>203</v>
      </c>
      <c r="H407" s="40">
        <v>600</v>
      </c>
      <c r="I407" s="43">
        <f>I408</f>
        <v>2134</v>
      </c>
      <c r="J407" s="43"/>
      <c r="K407" s="45">
        <f t="shared" si="26"/>
        <v>2134</v>
      </c>
      <c r="L407" s="76"/>
      <c r="M407" s="82">
        <f t="shared" si="24"/>
        <v>2134</v>
      </c>
      <c r="N407" s="82"/>
      <c r="O407" s="82">
        <f t="shared" si="23"/>
        <v>2134</v>
      </c>
      <c r="P407" s="145"/>
      <c r="Q407" s="125">
        <f t="shared" si="25"/>
        <v>2134</v>
      </c>
    </row>
    <row r="408" spans="1:17" ht="12.75" customHeight="1" x14ac:dyDescent="0.2">
      <c r="A408" s="7" t="s">
        <v>178</v>
      </c>
      <c r="B408" s="61">
        <v>78</v>
      </c>
      <c r="C408" s="62">
        <v>707</v>
      </c>
      <c r="D408" s="37" t="s">
        <v>177</v>
      </c>
      <c r="E408" s="38" t="s">
        <v>3</v>
      </c>
      <c r="F408" s="37" t="s">
        <v>2</v>
      </c>
      <c r="G408" s="39" t="s">
        <v>203</v>
      </c>
      <c r="H408" s="40">
        <v>610</v>
      </c>
      <c r="I408" s="43">
        <v>2134</v>
      </c>
      <c r="J408" s="43"/>
      <c r="K408" s="45">
        <f t="shared" si="26"/>
        <v>2134</v>
      </c>
      <c r="L408" s="76"/>
      <c r="M408" s="82">
        <f t="shared" si="24"/>
        <v>2134</v>
      </c>
      <c r="N408" s="82"/>
      <c r="O408" s="82">
        <f t="shared" si="23"/>
        <v>2134</v>
      </c>
      <c r="P408" s="145"/>
      <c r="Q408" s="125">
        <f t="shared" si="25"/>
        <v>2134</v>
      </c>
    </row>
    <row r="409" spans="1:17" ht="12.75" customHeight="1" x14ac:dyDescent="0.2">
      <c r="A409" s="7" t="s">
        <v>202</v>
      </c>
      <c r="B409" s="61">
        <v>78</v>
      </c>
      <c r="C409" s="62">
        <v>707</v>
      </c>
      <c r="D409" s="37" t="s">
        <v>177</v>
      </c>
      <c r="E409" s="38" t="s">
        <v>3</v>
      </c>
      <c r="F409" s="37" t="s">
        <v>2</v>
      </c>
      <c r="G409" s="39" t="s">
        <v>201</v>
      </c>
      <c r="H409" s="40" t="s">
        <v>7</v>
      </c>
      <c r="I409" s="43">
        <f>I410</f>
        <v>120</v>
      </c>
      <c r="J409" s="43"/>
      <c r="K409" s="45">
        <f t="shared" si="26"/>
        <v>120</v>
      </c>
      <c r="L409" s="76"/>
      <c r="M409" s="82">
        <f t="shared" si="24"/>
        <v>120</v>
      </c>
      <c r="N409" s="82"/>
      <c r="O409" s="82">
        <f t="shared" si="23"/>
        <v>120</v>
      </c>
      <c r="P409" s="145"/>
      <c r="Q409" s="125">
        <f t="shared" si="25"/>
        <v>120</v>
      </c>
    </row>
    <row r="410" spans="1:17" ht="22.5" customHeight="1" x14ac:dyDescent="0.2">
      <c r="A410" s="7" t="s">
        <v>87</v>
      </c>
      <c r="B410" s="61">
        <v>78</v>
      </c>
      <c r="C410" s="62">
        <v>707</v>
      </c>
      <c r="D410" s="37" t="s">
        <v>177</v>
      </c>
      <c r="E410" s="38" t="s">
        <v>3</v>
      </c>
      <c r="F410" s="37" t="s">
        <v>2</v>
      </c>
      <c r="G410" s="39" t="s">
        <v>201</v>
      </c>
      <c r="H410" s="40">
        <v>600</v>
      </c>
      <c r="I410" s="43">
        <f>I411</f>
        <v>120</v>
      </c>
      <c r="J410" s="43"/>
      <c r="K410" s="45">
        <f t="shared" si="26"/>
        <v>120</v>
      </c>
      <c r="L410" s="76"/>
      <c r="M410" s="82">
        <f t="shared" si="24"/>
        <v>120</v>
      </c>
      <c r="N410" s="82"/>
      <c r="O410" s="82">
        <f t="shared" si="23"/>
        <v>120</v>
      </c>
      <c r="P410" s="145"/>
      <c r="Q410" s="125">
        <f t="shared" si="25"/>
        <v>120</v>
      </c>
    </row>
    <row r="411" spans="1:17" ht="12.75" customHeight="1" x14ac:dyDescent="0.2">
      <c r="A411" s="7" t="s">
        <v>178</v>
      </c>
      <c r="B411" s="61">
        <v>78</v>
      </c>
      <c r="C411" s="62">
        <v>707</v>
      </c>
      <c r="D411" s="37" t="s">
        <v>177</v>
      </c>
      <c r="E411" s="38" t="s">
        <v>3</v>
      </c>
      <c r="F411" s="37" t="s">
        <v>2</v>
      </c>
      <c r="G411" s="39" t="s">
        <v>201</v>
      </c>
      <c r="H411" s="40">
        <v>610</v>
      </c>
      <c r="I411" s="43">
        <v>120</v>
      </c>
      <c r="J411" s="43"/>
      <c r="K411" s="45">
        <f t="shared" si="26"/>
        <v>120</v>
      </c>
      <c r="L411" s="76"/>
      <c r="M411" s="82">
        <f t="shared" si="24"/>
        <v>120</v>
      </c>
      <c r="N411" s="82"/>
      <c r="O411" s="82">
        <f t="shared" si="23"/>
        <v>120</v>
      </c>
      <c r="P411" s="145"/>
      <c r="Q411" s="125">
        <f t="shared" si="25"/>
        <v>120</v>
      </c>
    </row>
    <row r="412" spans="1:17" ht="12.75" customHeight="1" x14ac:dyDescent="0.2">
      <c r="A412" s="7" t="s">
        <v>200</v>
      </c>
      <c r="B412" s="61">
        <v>78</v>
      </c>
      <c r="C412" s="62">
        <v>709</v>
      </c>
      <c r="D412" s="37" t="s">
        <v>7</v>
      </c>
      <c r="E412" s="38" t="s">
        <v>7</v>
      </c>
      <c r="F412" s="37" t="s">
        <v>7</v>
      </c>
      <c r="G412" s="39" t="s">
        <v>7</v>
      </c>
      <c r="H412" s="40" t="s">
        <v>7</v>
      </c>
      <c r="I412" s="43">
        <f>I413+I417+I441</f>
        <v>14584.199999999999</v>
      </c>
      <c r="J412" s="43"/>
      <c r="K412" s="45">
        <f t="shared" si="26"/>
        <v>14584.199999999999</v>
      </c>
      <c r="L412" s="76"/>
      <c r="M412" s="82">
        <f t="shared" si="24"/>
        <v>14584.199999999999</v>
      </c>
      <c r="N412" s="82"/>
      <c r="O412" s="82">
        <f t="shared" si="23"/>
        <v>14584.199999999999</v>
      </c>
      <c r="P412" s="145"/>
      <c r="Q412" s="125">
        <f t="shared" si="25"/>
        <v>14584.199999999999</v>
      </c>
    </row>
    <row r="413" spans="1:17" ht="56.25" customHeight="1" x14ac:dyDescent="0.2">
      <c r="A413" s="7" t="s">
        <v>331</v>
      </c>
      <c r="B413" s="61">
        <v>78</v>
      </c>
      <c r="C413" s="62">
        <v>709</v>
      </c>
      <c r="D413" s="37" t="s">
        <v>197</v>
      </c>
      <c r="E413" s="38" t="s">
        <v>3</v>
      </c>
      <c r="F413" s="37" t="s">
        <v>2</v>
      </c>
      <c r="G413" s="39" t="s">
        <v>9</v>
      </c>
      <c r="H413" s="40" t="s">
        <v>7</v>
      </c>
      <c r="I413" s="43">
        <f>I414</f>
        <v>300</v>
      </c>
      <c r="J413" s="43"/>
      <c r="K413" s="45">
        <f t="shared" si="26"/>
        <v>300</v>
      </c>
      <c r="L413" s="76"/>
      <c r="M413" s="82">
        <f t="shared" si="24"/>
        <v>300</v>
      </c>
      <c r="N413" s="82"/>
      <c r="O413" s="82">
        <f t="shared" si="23"/>
        <v>300</v>
      </c>
      <c r="P413" s="217"/>
      <c r="Q413" s="125">
        <f t="shared" si="25"/>
        <v>300</v>
      </c>
    </row>
    <row r="414" spans="1:17" ht="22.5" customHeight="1" x14ac:dyDescent="0.2">
      <c r="A414" s="7" t="s">
        <v>198</v>
      </c>
      <c r="B414" s="61">
        <v>78</v>
      </c>
      <c r="C414" s="62">
        <v>709</v>
      </c>
      <c r="D414" s="37" t="s">
        <v>197</v>
      </c>
      <c r="E414" s="38" t="s">
        <v>3</v>
      </c>
      <c r="F414" s="37" t="s">
        <v>2</v>
      </c>
      <c r="G414" s="39" t="s">
        <v>196</v>
      </c>
      <c r="H414" s="40" t="s">
        <v>7</v>
      </c>
      <c r="I414" s="43">
        <f>I415</f>
        <v>300</v>
      </c>
      <c r="J414" s="43"/>
      <c r="K414" s="45">
        <f t="shared" si="26"/>
        <v>300</v>
      </c>
      <c r="L414" s="76"/>
      <c r="M414" s="82">
        <f t="shared" si="24"/>
        <v>300</v>
      </c>
      <c r="N414" s="82"/>
      <c r="O414" s="82">
        <f t="shared" si="23"/>
        <v>300</v>
      </c>
      <c r="P414" s="145"/>
      <c r="Q414" s="125">
        <f t="shared" si="25"/>
        <v>300</v>
      </c>
    </row>
    <row r="415" spans="1:17" ht="22.5" customHeight="1" x14ac:dyDescent="0.2">
      <c r="A415" s="7" t="s">
        <v>87</v>
      </c>
      <c r="B415" s="61">
        <v>78</v>
      </c>
      <c r="C415" s="62">
        <v>709</v>
      </c>
      <c r="D415" s="37" t="s">
        <v>197</v>
      </c>
      <c r="E415" s="38" t="s">
        <v>3</v>
      </c>
      <c r="F415" s="37" t="s">
        <v>2</v>
      </c>
      <c r="G415" s="39" t="s">
        <v>196</v>
      </c>
      <c r="H415" s="40">
        <v>600</v>
      </c>
      <c r="I415" s="43">
        <f>I416</f>
        <v>300</v>
      </c>
      <c r="J415" s="43"/>
      <c r="K415" s="45">
        <f t="shared" si="26"/>
        <v>300</v>
      </c>
      <c r="L415" s="76"/>
      <c r="M415" s="82">
        <f t="shared" si="24"/>
        <v>300</v>
      </c>
      <c r="N415" s="82"/>
      <c r="O415" s="82">
        <f t="shared" si="23"/>
        <v>300</v>
      </c>
      <c r="P415" s="145"/>
      <c r="Q415" s="125">
        <f t="shared" si="25"/>
        <v>300</v>
      </c>
    </row>
    <row r="416" spans="1:17" ht="12.75" customHeight="1" x14ac:dyDescent="0.2">
      <c r="A416" s="7" t="s">
        <v>178</v>
      </c>
      <c r="B416" s="61">
        <v>78</v>
      </c>
      <c r="C416" s="62">
        <v>709</v>
      </c>
      <c r="D416" s="37" t="s">
        <v>197</v>
      </c>
      <c r="E416" s="38" t="s">
        <v>3</v>
      </c>
      <c r="F416" s="37" t="s">
        <v>2</v>
      </c>
      <c r="G416" s="39" t="s">
        <v>196</v>
      </c>
      <c r="H416" s="40">
        <v>610</v>
      </c>
      <c r="I416" s="43">
        <v>300</v>
      </c>
      <c r="J416" s="43"/>
      <c r="K416" s="45">
        <f t="shared" si="26"/>
        <v>300</v>
      </c>
      <c r="L416" s="76"/>
      <c r="M416" s="82">
        <f t="shared" si="24"/>
        <v>300</v>
      </c>
      <c r="N416" s="82"/>
      <c r="O416" s="82">
        <f t="shared" ref="O416:O479" si="27">M416+N416</f>
        <v>300</v>
      </c>
      <c r="P416" s="145"/>
      <c r="Q416" s="125">
        <f t="shared" si="25"/>
        <v>300</v>
      </c>
    </row>
    <row r="417" spans="1:17" ht="56.25" customHeight="1" x14ac:dyDescent="0.2">
      <c r="A417" s="7" t="s">
        <v>340</v>
      </c>
      <c r="B417" s="61">
        <v>78</v>
      </c>
      <c r="C417" s="62">
        <v>709</v>
      </c>
      <c r="D417" s="37" t="s">
        <v>177</v>
      </c>
      <c r="E417" s="38" t="s">
        <v>3</v>
      </c>
      <c r="F417" s="37" t="s">
        <v>2</v>
      </c>
      <c r="G417" s="39" t="s">
        <v>9</v>
      </c>
      <c r="H417" s="40" t="s">
        <v>7</v>
      </c>
      <c r="I417" s="43">
        <f>I418+I425+I432+I435+I438</f>
        <v>14111.199999999999</v>
      </c>
      <c r="J417" s="43"/>
      <c r="K417" s="45">
        <f t="shared" si="26"/>
        <v>14111.199999999999</v>
      </c>
      <c r="L417" s="76"/>
      <c r="M417" s="82">
        <f t="shared" si="24"/>
        <v>14111.199999999999</v>
      </c>
      <c r="N417" s="82"/>
      <c r="O417" s="82">
        <f t="shared" si="27"/>
        <v>14111.199999999999</v>
      </c>
      <c r="P417" s="196"/>
      <c r="Q417" s="125">
        <f t="shared" si="25"/>
        <v>14111.199999999999</v>
      </c>
    </row>
    <row r="418" spans="1:17" ht="22.5" customHeight="1" x14ac:dyDescent="0.2">
      <c r="A418" s="7" t="s">
        <v>195</v>
      </c>
      <c r="B418" s="61">
        <v>78</v>
      </c>
      <c r="C418" s="62">
        <v>709</v>
      </c>
      <c r="D418" s="37" t="s">
        <v>177</v>
      </c>
      <c r="E418" s="38" t="s">
        <v>3</v>
      </c>
      <c r="F418" s="37" t="s">
        <v>2</v>
      </c>
      <c r="G418" s="39" t="s">
        <v>11</v>
      </c>
      <c r="H418" s="40" t="s">
        <v>7</v>
      </c>
      <c r="I418" s="43">
        <f>I419+I421+I423</f>
        <v>4069.4</v>
      </c>
      <c r="J418" s="43"/>
      <c r="K418" s="45">
        <f t="shared" si="26"/>
        <v>4069.4</v>
      </c>
      <c r="L418" s="76"/>
      <c r="M418" s="82">
        <f t="shared" si="24"/>
        <v>4069.4</v>
      </c>
      <c r="N418" s="82"/>
      <c r="O418" s="82">
        <f t="shared" si="27"/>
        <v>4069.4</v>
      </c>
      <c r="P418" s="145"/>
      <c r="Q418" s="125">
        <f t="shared" si="25"/>
        <v>4069.4</v>
      </c>
    </row>
    <row r="419" spans="1:17" ht="45" customHeight="1" x14ac:dyDescent="0.2">
      <c r="A419" s="7" t="s">
        <v>6</v>
      </c>
      <c r="B419" s="61">
        <v>78</v>
      </c>
      <c r="C419" s="62">
        <v>709</v>
      </c>
      <c r="D419" s="37" t="s">
        <v>177</v>
      </c>
      <c r="E419" s="38" t="s">
        <v>3</v>
      </c>
      <c r="F419" s="37" t="s">
        <v>2</v>
      </c>
      <c r="G419" s="39" t="s">
        <v>11</v>
      </c>
      <c r="H419" s="40">
        <v>100</v>
      </c>
      <c r="I419" s="43">
        <f>I420</f>
        <v>4000</v>
      </c>
      <c r="J419" s="43"/>
      <c r="K419" s="45">
        <f t="shared" si="26"/>
        <v>4000</v>
      </c>
      <c r="L419" s="76"/>
      <c r="M419" s="82">
        <f t="shared" si="24"/>
        <v>4000</v>
      </c>
      <c r="N419" s="82"/>
      <c r="O419" s="82">
        <f t="shared" si="27"/>
        <v>4000</v>
      </c>
      <c r="P419" s="145"/>
      <c r="Q419" s="125">
        <f t="shared" si="25"/>
        <v>4000</v>
      </c>
    </row>
    <row r="420" spans="1:17" ht="22.5" customHeight="1" x14ac:dyDescent="0.2">
      <c r="A420" s="7" t="s">
        <v>5</v>
      </c>
      <c r="B420" s="61">
        <v>78</v>
      </c>
      <c r="C420" s="62">
        <v>709</v>
      </c>
      <c r="D420" s="37" t="s">
        <v>177</v>
      </c>
      <c r="E420" s="38" t="s">
        <v>3</v>
      </c>
      <c r="F420" s="37" t="s">
        <v>2</v>
      </c>
      <c r="G420" s="39" t="s">
        <v>11</v>
      </c>
      <c r="H420" s="40">
        <v>120</v>
      </c>
      <c r="I420" s="43">
        <f>4000</f>
        <v>4000</v>
      </c>
      <c r="J420" s="43"/>
      <c r="K420" s="45">
        <f t="shared" si="26"/>
        <v>4000</v>
      </c>
      <c r="L420" s="76"/>
      <c r="M420" s="82">
        <f t="shared" si="24"/>
        <v>4000</v>
      </c>
      <c r="N420" s="82"/>
      <c r="O420" s="82">
        <f t="shared" si="27"/>
        <v>4000</v>
      </c>
      <c r="P420" s="145"/>
      <c r="Q420" s="125">
        <f t="shared" si="25"/>
        <v>4000</v>
      </c>
    </row>
    <row r="421" spans="1:17" ht="22.5" customHeight="1" x14ac:dyDescent="0.2">
      <c r="A421" s="7" t="s">
        <v>14</v>
      </c>
      <c r="B421" s="61">
        <v>78</v>
      </c>
      <c r="C421" s="62">
        <v>709</v>
      </c>
      <c r="D421" s="37" t="s">
        <v>177</v>
      </c>
      <c r="E421" s="38" t="s">
        <v>3</v>
      </c>
      <c r="F421" s="37" t="s">
        <v>2</v>
      </c>
      <c r="G421" s="39" t="s">
        <v>11</v>
      </c>
      <c r="H421" s="40">
        <v>200</v>
      </c>
      <c r="I421" s="43">
        <f>I422</f>
        <v>68.900000000000006</v>
      </c>
      <c r="J421" s="43"/>
      <c r="K421" s="45">
        <f t="shared" si="26"/>
        <v>68.900000000000006</v>
      </c>
      <c r="L421" s="76"/>
      <c r="M421" s="82">
        <f t="shared" si="24"/>
        <v>68.900000000000006</v>
      </c>
      <c r="N421" s="82"/>
      <c r="O421" s="82">
        <f t="shared" si="27"/>
        <v>68.900000000000006</v>
      </c>
      <c r="P421" s="145"/>
      <c r="Q421" s="125">
        <f t="shared" si="25"/>
        <v>68.900000000000006</v>
      </c>
    </row>
    <row r="422" spans="1:17" ht="22.5" customHeight="1" x14ac:dyDescent="0.2">
      <c r="A422" s="7" t="s">
        <v>13</v>
      </c>
      <c r="B422" s="61">
        <v>78</v>
      </c>
      <c r="C422" s="62">
        <v>709</v>
      </c>
      <c r="D422" s="37" t="s">
        <v>177</v>
      </c>
      <c r="E422" s="38" t="s">
        <v>3</v>
      </c>
      <c r="F422" s="37" t="s">
        <v>2</v>
      </c>
      <c r="G422" s="39" t="s">
        <v>11</v>
      </c>
      <c r="H422" s="40">
        <v>240</v>
      </c>
      <c r="I422" s="43">
        <f>42.6+26.3</f>
        <v>68.900000000000006</v>
      </c>
      <c r="J422" s="43"/>
      <c r="K422" s="45">
        <f t="shared" si="26"/>
        <v>68.900000000000006</v>
      </c>
      <c r="L422" s="76"/>
      <c r="M422" s="82">
        <f t="shared" si="24"/>
        <v>68.900000000000006</v>
      </c>
      <c r="N422" s="82"/>
      <c r="O422" s="82">
        <f t="shared" si="27"/>
        <v>68.900000000000006</v>
      </c>
      <c r="P422" s="145"/>
      <c r="Q422" s="125">
        <f t="shared" si="25"/>
        <v>68.900000000000006</v>
      </c>
    </row>
    <row r="423" spans="1:17" ht="12.75" customHeight="1" x14ac:dyDescent="0.2">
      <c r="A423" s="7" t="s">
        <v>76</v>
      </c>
      <c r="B423" s="61">
        <v>78</v>
      </c>
      <c r="C423" s="62">
        <v>709</v>
      </c>
      <c r="D423" s="37" t="s">
        <v>177</v>
      </c>
      <c r="E423" s="38" t="s">
        <v>3</v>
      </c>
      <c r="F423" s="37" t="s">
        <v>2</v>
      </c>
      <c r="G423" s="39" t="s">
        <v>11</v>
      </c>
      <c r="H423" s="40">
        <v>800</v>
      </c>
      <c r="I423" s="43">
        <f>I424</f>
        <v>0.5</v>
      </c>
      <c r="J423" s="43"/>
      <c r="K423" s="45">
        <f t="shared" si="26"/>
        <v>0.5</v>
      </c>
      <c r="L423" s="76"/>
      <c r="M423" s="82">
        <f t="shared" si="24"/>
        <v>0.5</v>
      </c>
      <c r="N423" s="82"/>
      <c r="O423" s="82">
        <f t="shared" si="27"/>
        <v>0.5</v>
      </c>
      <c r="P423" s="145"/>
      <c r="Q423" s="125">
        <f t="shared" si="25"/>
        <v>0.5</v>
      </c>
    </row>
    <row r="424" spans="1:17" ht="12.75" customHeight="1" x14ac:dyDescent="0.2">
      <c r="A424" s="7" t="s">
        <v>75</v>
      </c>
      <c r="B424" s="61">
        <v>78</v>
      </c>
      <c r="C424" s="62">
        <v>709</v>
      </c>
      <c r="D424" s="37" t="s">
        <v>177</v>
      </c>
      <c r="E424" s="38" t="s">
        <v>3</v>
      </c>
      <c r="F424" s="37" t="s">
        <v>2</v>
      </c>
      <c r="G424" s="39" t="s">
        <v>11</v>
      </c>
      <c r="H424" s="40">
        <v>850</v>
      </c>
      <c r="I424" s="43">
        <f>0.5</f>
        <v>0.5</v>
      </c>
      <c r="J424" s="43"/>
      <c r="K424" s="45">
        <f t="shared" si="26"/>
        <v>0.5</v>
      </c>
      <c r="L424" s="76"/>
      <c r="M424" s="82">
        <f t="shared" si="24"/>
        <v>0.5</v>
      </c>
      <c r="N424" s="82"/>
      <c r="O424" s="82">
        <f t="shared" si="27"/>
        <v>0.5</v>
      </c>
      <c r="P424" s="145"/>
      <c r="Q424" s="125">
        <f t="shared" si="25"/>
        <v>0.5</v>
      </c>
    </row>
    <row r="425" spans="1:17" ht="22.5" customHeight="1" x14ac:dyDescent="0.2">
      <c r="A425" s="7" t="s">
        <v>78</v>
      </c>
      <c r="B425" s="61">
        <v>78</v>
      </c>
      <c r="C425" s="62">
        <v>709</v>
      </c>
      <c r="D425" s="37" t="s">
        <v>177</v>
      </c>
      <c r="E425" s="38" t="s">
        <v>3</v>
      </c>
      <c r="F425" s="37" t="s">
        <v>2</v>
      </c>
      <c r="G425" s="39" t="s">
        <v>74</v>
      </c>
      <c r="H425" s="40" t="s">
        <v>7</v>
      </c>
      <c r="I425" s="43">
        <f>I426+I428+I430</f>
        <v>9196.7999999999993</v>
      </c>
      <c r="J425" s="43"/>
      <c r="K425" s="45">
        <f t="shared" si="26"/>
        <v>9196.7999999999993</v>
      </c>
      <c r="L425" s="76"/>
      <c r="M425" s="82">
        <f t="shared" si="24"/>
        <v>9196.7999999999993</v>
      </c>
      <c r="N425" s="82"/>
      <c r="O425" s="82">
        <f t="shared" si="27"/>
        <v>9196.7999999999993</v>
      </c>
      <c r="P425" s="145"/>
      <c r="Q425" s="125">
        <f t="shared" si="25"/>
        <v>9196.7999999999993</v>
      </c>
    </row>
    <row r="426" spans="1:17" ht="45" customHeight="1" x14ac:dyDescent="0.2">
      <c r="A426" s="7" t="s">
        <v>6</v>
      </c>
      <c r="B426" s="61">
        <v>78</v>
      </c>
      <c r="C426" s="62">
        <v>709</v>
      </c>
      <c r="D426" s="37" t="s">
        <v>177</v>
      </c>
      <c r="E426" s="38" t="s">
        <v>3</v>
      </c>
      <c r="F426" s="37" t="s">
        <v>2</v>
      </c>
      <c r="G426" s="39" t="s">
        <v>74</v>
      </c>
      <c r="H426" s="40">
        <v>100</v>
      </c>
      <c r="I426" s="43">
        <f>I427</f>
        <v>8509.5</v>
      </c>
      <c r="J426" s="43"/>
      <c r="K426" s="45">
        <f t="shared" si="26"/>
        <v>8509.5</v>
      </c>
      <c r="L426" s="76"/>
      <c r="M426" s="82">
        <f t="shared" si="24"/>
        <v>8509.5</v>
      </c>
      <c r="N426" s="82"/>
      <c r="O426" s="82">
        <f t="shared" si="27"/>
        <v>8509.5</v>
      </c>
      <c r="P426" s="145"/>
      <c r="Q426" s="125">
        <f t="shared" si="25"/>
        <v>8509.5</v>
      </c>
    </row>
    <row r="427" spans="1:17" ht="12.75" customHeight="1" x14ac:dyDescent="0.2">
      <c r="A427" s="7" t="s">
        <v>77</v>
      </c>
      <c r="B427" s="61">
        <v>78</v>
      </c>
      <c r="C427" s="62">
        <v>709</v>
      </c>
      <c r="D427" s="37" t="s">
        <v>177</v>
      </c>
      <c r="E427" s="38" t="s">
        <v>3</v>
      </c>
      <c r="F427" s="37" t="s">
        <v>2</v>
      </c>
      <c r="G427" s="39" t="s">
        <v>74</v>
      </c>
      <c r="H427" s="40">
        <v>110</v>
      </c>
      <c r="I427" s="43">
        <f>2779.4+5730.1</f>
        <v>8509.5</v>
      </c>
      <c r="J427" s="43"/>
      <c r="K427" s="45">
        <f t="shared" si="26"/>
        <v>8509.5</v>
      </c>
      <c r="L427" s="76"/>
      <c r="M427" s="82">
        <f t="shared" si="24"/>
        <v>8509.5</v>
      </c>
      <c r="N427" s="82"/>
      <c r="O427" s="82">
        <f t="shared" si="27"/>
        <v>8509.5</v>
      </c>
      <c r="P427" s="145"/>
      <c r="Q427" s="125">
        <f t="shared" si="25"/>
        <v>8509.5</v>
      </c>
    </row>
    <row r="428" spans="1:17" ht="22.5" customHeight="1" x14ac:dyDescent="0.2">
      <c r="A428" s="7" t="s">
        <v>14</v>
      </c>
      <c r="B428" s="61">
        <v>78</v>
      </c>
      <c r="C428" s="62">
        <v>709</v>
      </c>
      <c r="D428" s="37" t="s">
        <v>177</v>
      </c>
      <c r="E428" s="38" t="s">
        <v>3</v>
      </c>
      <c r="F428" s="37" t="s">
        <v>2</v>
      </c>
      <c r="G428" s="39" t="s">
        <v>74</v>
      </c>
      <c r="H428" s="40">
        <v>200</v>
      </c>
      <c r="I428" s="43">
        <f>I429</f>
        <v>664.3</v>
      </c>
      <c r="J428" s="43"/>
      <c r="K428" s="45">
        <f t="shared" si="26"/>
        <v>664.3</v>
      </c>
      <c r="L428" s="76"/>
      <c r="M428" s="82">
        <f t="shared" si="24"/>
        <v>664.3</v>
      </c>
      <c r="N428" s="82"/>
      <c r="O428" s="82">
        <f t="shared" si="27"/>
        <v>664.3</v>
      </c>
      <c r="P428" s="145"/>
      <c r="Q428" s="125">
        <f t="shared" si="25"/>
        <v>664.3</v>
      </c>
    </row>
    <row r="429" spans="1:17" ht="22.5" customHeight="1" x14ac:dyDescent="0.2">
      <c r="A429" s="7" t="s">
        <v>13</v>
      </c>
      <c r="B429" s="61">
        <v>78</v>
      </c>
      <c r="C429" s="62">
        <v>709</v>
      </c>
      <c r="D429" s="37" t="s">
        <v>177</v>
      </c>
      <c r="E429" s="38" t="s">
        <v>3</v>
      </c>
      <c r="F429" s="37" t="s">
        <v>2</v>
      </c>
      <c r="G429" s="39" t="s">
        <v>74</v>
      </c>
      <c r="H429" s="40">
        <v>240</v>
      </c>
      <c r="I429" s="43">
        <f>207.6+456.7</f>
        <v>664.3</v>
      </c>
      <c r="J429" s="43"/>
      <c r="K429" s="45">
        <f t="shared" si="26"/>
        <v>664.3</v>
      </c>
      <c r="L429" s="76"/>
      <c r="M429" s="82">
        <f t="shared" si="24"/>
        <v>664.3</v>
      </c>
      <c r="N429" s="82"/>
      <c r="O429" s="82">
        <f t="shared" si="27"/>
        <v>664.3</v>
      </c>
      <c r="P429" s="145"/>
      <c r="Q429" s="125">
        <f t="shared" si="25"/>
        <v>664.3</v>
      </c>
    </row>
    <row r="430" spans="1:17" ht="12.75" customHeight="1" x14ac:dyDescent="0.2">
      <c r="A430" s="7" t="s">
        <v>76</v>
      </c>
      <c r="B430" s="61">
        <v>78</v>
      </c>
      <c r="C430" s="62">
        <v>709</v>
      </c>
      <c r="D430" s="37" t="s">
        <v>177</v>
      </c>
      <c r="E430" s="38" t="s">
        <v>3</v>
      </c>
      <c r="F430" s="37" t="s">
        <v>2</v>
      </c>
      <c r="G430" s="39" t="s">
        <v>74</v>
      </c>
      <c r="H430" s="40">
        <v>800</v>
      </c>
      <c r="I430" s="43">
        <f>I431</f>
        <v>23</v>
      </c>
      <c r="J430" s="43"/>
      <c r="K430" s="45">
        <f t="shared" si="26"/>
        <v>23</v>
      </c>
      <c r="L430" s="76"/>
      <c r="M430" s="82">
        <f t="shared" si="24"/>
        <v>23</v>
      </c>
      <c r="N430" s="82"/>
      <c r="O430" s="82">
        <f t="shared" si="27"/>
        <v>23</v>
      </c>
      <c r="P430" s="145"/>
      <c r="Q430" s="125">
        <f t="shared" si="25"/>
        <v>23</v>
      </c>
    </row>
    <row r="431" spans="1:17" ht="12.75" customHeight="1" x14ac:dyDescent="0.2">
      <c r="A431" s="7" t="s">
        <v>75</v>
      </c>
      <c r="B431" s="61">
        <v>78</v>
      </c>
      <c r="C431" s="62">
        <v>709</v>
      </c>
      <c r="D431" s="37" t="s">
        <v>177</v>
      </c>
      <c r="E431" s="38" t="s">
        <v>3</v>
      </c>
      <c r="F431" s="37" t="s">
        <v>2</v>
      </c>
      <c r="G431" s="39" t="s">
        <v>74</v>
      </c>
      <c r="H431" s="40">
        <v>850</v>
      </c>
      <c r="I431" s="43">
        <v>23</v>
      </c>
      <c r="J431" s="43"/>
      <c r="K431" s="45">
        <f t="shared" si="26"/>
        <v>23</v>
      </c>
      <c r="L431" s="76"/>
      <c r="M431" s="82">
        <f t="shared" si="24"/>
        <v>23</v>
      </c>
      <c r="N431" s="82"/>
      <c r="O431" s="82">
        <f t="shared" si="27"/>
        <v>23</v>
      </c>
      <c r="P431" s="145"/>
      <c r="Q431" s="125">
        <f t="shared" si="25"/>
        <v>23</v>
      </c>
    </row>
    <row r="432" spans="1:17" ht="45" customHeight="1" x14ac:dyDescent="0.2">
      <c r="A432" s="7" t="s">
        <v>194</v>
      </c>
      <c r="B432" s="61">
        <v>78</v>
      </c>
      <c r="C432" s="62">
        <v>709</v>
      </c>
      <c r="D432" s="37" t="s">
        <v>177</v>
      </c>
      <c r="E432" s="38" t="s">
        <v>3</v>
      </c>
      <c r="F432" s="37" t="s">
        <v>2</v>
      </c>
      <c r="G432" s="39" t="s">
        <v>193</v>
      </c>
      <c r="H432" s="40" t="s">
        <v>7</v>
      </c>
      <c r="I432" s="43">
        <f>I433</f>
        <v>350</v>
      </c>
      <c r="J432" s="43"/>
      <c r="K432" s="45">
        <f t="shared" si="26"/>
        <v>350</v>
      </c>
      <c r="L432" s="76"/>
      <c r="M432" s="82">
        <f t="shared" si="24"/>
        <v>350</v>
      </c>
      <c r="N432" s="82"/>
      <c r="O432" s="82">
        <f t="shared" si="27"/>
        <v>350</v>
      </c>
      <c r="P432" s="145"/>
      <c r="Q432" s="125">
        <f t="shared" si="25"/>
        <v>350</v>
      </c>
    </row>
    <row r="433" spans="1:17" ht="22.5" customHeight="1" x14ac:dyDescent="0.2">
      <c r="A433" s="7" t="s">
        <v>87</v>
      </c>
      <c r="B433" s="61">
        <v>78</v>
      </c>
      <c r="C433" s="62">
        <v>709</v>
      </c>
      <c r="D433" s="37" t="s">
        <v>177</v>
      </c>
      <c r="E433" s="38" t="s">
        <v>3</v>
      </c>
      <c r="F433" s="37" t="s">
        <v>2</v>
      </c>
      <c r="G433" s="39" t="s">
        <v>193</v>
      </c>
      <c r="H433" s="40">
        <v>600</v>
      </c>
      <c r="I433" s="43">
        <f>I434</f>
        <v>350</v>
      </c>
      <c r="J433" s="43"/>
      <c r="K433" s="45">
        <f t="shared" si="26"/>
        <v>350</v>
      </c>
      <c r="L433" s="76"/>
      <c r="M433" s="82">
        <f t="shared" si="24"/>
        <v>350</v>
      </c>
      <c r="N433" s="82"/>
      <c r="O433" s="82">
        <f t="shared" si="27"/>
        <v>350</v>
      </c>
      <c r="P433" s="145"/>
      <c r="Q433" s="125">
        <f t="shared" si="25"/>
        <v>350</v>
      </c>
    </row>
    <row r="434" spans="1:17" ht="22.5" customHeight="1" x14ac:dyDescent="0.2">
      <c r="A434" s="7" t="s">
        <v>86</v>
      </c>
      <c r="B434" s="61">
        <v>78</v>
      </c>
      <c r="C434" s="62">
        <v>709</v>
      </c>
      <c r="D434" s="37" t="s">
        <v>177</v>
      </c>
      <c r="E434" s="38" t="s">
        <v>3</v>
      </c>
      <c r="F434" s="37" t="s">
        <v>2</v>
      </c>
      <c r="G434" s="39" t="s">
        <v>193</v>
      </c>
      <c r="H434" s="40">
        <v>630</v>
      </c>
      <c r="I434" s="43">
        <v>350</v>
      </c>
      <c r="J434" s="43"/>
      <c r="K434" s="45">
        <f t="shared" si="26"/>
        <v>350</v>
      </c>
      <c r="L434" s="76"/>
      <c r="M434" s="82">
        <f t="shared" si="24"/>
        <v>350</v>
      </c>
      <c r="N434" s="82"/>
      <c r="O434" s="82">
        <f t="shared" si="27"/>
        <v>350</v>
      </c>
      <c r="P434" s="145"/>
      <c r="Q434" s="125">
        <f t="shared" si="25"/>
        <v>350</v>
      </c>
    </row>
    <row r="435" spans="1:17" ht="45" customHeight="1" x14ac:dyDescent="0.2">
      <c r="A435" s="7" t="s">
        <v>306</v>
      </c>
      <c r="B435" s="61">
        <v>78</v>
      </c>
      <c r="C435" s="62">
        <v>709</v>
      </c>
      <c r="D435" s="37" t="s">
        <v>177</v>
      </c>
      <c r="E435" s="38" t="s">
        <v>3</v>
      </c>
      <c r="F435" s="37" t="s">
        <v>2</v>
      </c>
      <c r="G435" s="39" t="s">
        <v>192</v>
      </c>
      <c r="H435" s="40" t="s">
        <v>7</v>
      </c>
      <c r="I435" s="43">
        <f>I436</f>
        <v>279</v>
      </c>
      <c r="J435" s="43"/>
      <c r="K435" s="45">
        <f t="shared" si="26"/>
        <v>279</v>
      </c>
      <c r="L435" s="76"/>
      <c r="M435" s="82">
        <f t="shared" si="24"/>
        <v>279</v>
      </c>
      <c r="N435" s="82"/>
      <c r="O435" s="82">
        <f t="shared" si="27"/>
        <v>279</v>
      </c>
      <c r="P435" s="145"/>
      <c r="Q435" s="125">
        <f t="shared" si="25"/>
        <v>279</v>
      </c>
    </row>
    <row r="436" spans="1:17" ht="22.5" customHeight="1" x14ac:dyDescent="0.2">
      <c r="A436" s="7" t="s">
        <v>87</v>
      </c>
      <c r="B436" s="61">
        <v>78</v>
      </c>
      <c r="C436" s="62">
        <v>709</v>
      </c>
      <c r="D436" s="37" t="s">
        <v>177</v>
      </c>
      <c r="E436" s="38" t="s">
        <v>3</v>
      </c>
      <c r="F436" s="37" t="s">
        <v>2</v>
      </c>
      <c r="G436" s="39" t="s">
        <v>192</v>
      </c>
      <c r="H436" s="40">
        <v>600</v>
      </c>
      <c r="I436" s="43">
        <f>I437</f>
        <v>279</v>
      </c>
      <c r="J436" s="43"/>
      <c r="K436" s="45">
        <f t="shared" si="26"/>
        <v>279</v>
      </c>
      <c r="L436" s="76"/>
      <c r="M436" s="82">
        <f t="shared" si="24"/>
        <v>279</v>
      </c>
      <c r="N436" s="82"/>
      <c r="O436" s="82">
        <f t="shared" si="27"/>
        <v>279</v>
      </c>
      <c r="P436" s="145"/>
      <c r="Q436" s="125">
        <f t="shared" si="25"/>
        <v>279</v>
      </c>
    </row>
    <row r="437" spans="1:17" ht="12.75" customHeight="1" x14ac:dyDescent="0.2">
      <c r="A437" s="7" t="s">
        <v>178</v>
      </c>
      <c r="B437" s="61">
        <v>78</v>
      </c>
      <c r="C437" s="62">
        <v>709</v>
      </c>
      <c r="D437" s="37" t="s">
        <v>177</v>
      </c>
      <c r="E437" s="38" t="s">
        <v>3</v>
      </c>
      <c r="F437" s="37" t="s">
        <v>2</v>
      </c>
      <c r="G437" s="39" t="s">
        <v>192</v>
      </c>
      <c r="H437" s="40">
        <v>610</v>
      </c>
      <c r="I437" s="43">
        <v>279</v>
      </c>
      <c r="J437" s="43"/>
      <c r="K437" s="45">
        <f t="shared" si="26"/>
        <v>279</v>
      </c>
      <c r="L437" s="76"/>
      <c r="M437" s="82">
        <f t="shared" si="24"/>
        <v>279</v>
      </c>
      <c r="N437" s="82"/>
      <c r="O437" s="82">
        <f t="shared" si="27"/>
        <v>279</v>
      </c>
      <c r="P437" s="145"/>
      <c r="Q437" s="125">
        <f t="shared" si="25"/>
        <v>279</v>
      </c>
    </row>
    <row r="438" spans="1:17" ht="33.75" customHeight="1" x14ac:dyDescent="0.2">
      <c r="A438" s="7" t="s">
        <v>191</v>
      </c>
      <c r="B438" s="61">
        <v>78</v>
      </c>
      <c r="C438" s="62">
        <v>709</v>
      </c>
      <c r="D438" s="37" t="s">
        <v>177</v>
      </c>
      <c r="E438" s="38" t="s">
        <v>3</v>
      </c>
      <c r="F438" s="37" t="s">
        <v>2</v>
      </c>
      <c r="G438" s="39" t="s">
        <v>189</v>
      </c>
      <c r="H438" s="40" t="s">
        <v>7</v>
      </c>
      <c r="I438" s="43">
        <f>I439</f>
        <v>216</v>
      </c>
      <c r="J438" s="43"/>
      <c r="K438" s="45">
        <f t="shared" si="26"/>
        <v>216</v>
      </c>
      <c r="L438" s="76"/>
      <c r="M438" s="82">
        <f t="shared" si="24"/>
        <v>216</v>
      </c>
      <c r="N438" s="82"/>
      <c r="O438" s="82">
        <f t="shared" si="27"/>
        <v>216</v>
      </c>
      <c r="P438" s="145"/>
      <c r="Q438" s="125">
        <f t="shared" si="25"/>
        <v>216</v>
      </c>
    </row>
    <row r="439" spans="1:17" ht="12.75" customHeight="1" x14ac:dyDescent="0.2">
      <c r="A439" s="7" t="s">
        <v>40</v>
      </c>
      <c r="B439" s="61">
        <v>78</v>
      </c>
      <c r="C439" s="62">
        <v>709</v>
      </c>
      <c r="D439" s="37" t="s">
        <v>177</v>
      </c>
      <c r="E439" s="38" t="s">
        <v>3</v>
      </c>
      <c r="F439" s="37" t="s">
        <v>2</v>
      </c>
      <c r="G439" s="39" t="s">
        <v>189</v>
      </c>
      <c r="H439" s="40">
        <v>300</v>
      </c>
      <c r="I439" s="43">
        <f>I440</f>
        <v>216</v>
      </c>
      <c r="J439" s="43"/>
      <c r="K439" s="45">
        <f t="shared" si="26"/>
        <v>216</v>
      </c>
      <c r="L439" s="76"/>
      <c r="M439" s="82">
        <f t="shared" si="24"/>
        <v>216</v>
      </c>
      <c r="N439" s="82"/>
      <c r="O439" s="82">
        <f t="shared" si="27"/>
        <v>216</v>
      </c>
      <c r="P439" s="145"/>
      <c r="Q439" s="125">
        <f t="shared" si="25"/>
        <v>216</v>
      </c>
    </row>
    <row r="440" spans="1:17" ht="12.75" customHeight="1" x14ac:dyDescent="0.2">
      <c r="A440" s="7" t="s">
        <v>190</v>
      </c>
      <c r="B440" s="61">
        <v>78</v>
      </c>
      <c r="C440" s="62">
        <v>709</v>
      </c>
      <c r="D440" s="37" t="s">
        <v>177</v>
      </c>
      <c r="E440" s="38" t="s">
        <v>3</v>
      </c>
      <c r="F440" s="37" t="s">
        <v>2</v>
      </c>
      <c r="G440" s="39" t="s">
        <v>189</v>
      </c>
      <c r="H440" s="40">
        <v>340</v>
      </c>
      <c r="I440" s="43">
        <v>216</v>
      </c>
      <c r="J440" s="43"/>
      <c r="K440" s="45">
        <f t="shared" si="26"/>
        <v>216</v>
      </c>
      <c r="L440" s="76"/>
      <c r="M440" s="82">
        <f t="shared" si="24"/>
        <v>216</v>
      </c>
      <c r="N440" s="82"/>
      <c r="O440" s="82">
        <f t="shared" si="27"/>
        <v>216</v>
      </c>
      <c r="P440" s="145"/>
      <c r="Q440" s="125">
        <f t="shared" si="25"/>
        <v>216</v>
      </c>
    </row>
    <row r="441" spans="1:17" ht="55.5" customHeight="1" x14ac:dyDescent="0.2">
      <c r="A441" s="7" t="s">
        <v>328</v>
      </c>
      <c r="B441" s="61">
        <v>78</v>
      </c>
      <c r="C441" s="62">
        <v>709</v>
      </c>
      <c r="D441" s="37" t="s">
        <v>60</v>
      </c>
      <c r="E441" s="38" t="s">
        <v>3</v>
      </c>
      <c r="F441" s="37" t="s">
        <v>2</v>
      </c>
      <c r="G441" s="39" t="s">
        <v>9</v>
      </c>
      <c r="H441" s="40" t="s">
        <v>7</v>
      </c>
      <c r="I441" s="43">
        <f>I442</f>
        <v>173</v>
      </c>
      <c r="J441" s="43"/>
      <c r="K441" s="45">
        <f t="shared" si="26"/>
        <v>173</v>
      </c>
      <c r="L441" s="76"/>
      <c r="M441" s="82">
        <f t="shared" si="24"/>
        <v>173</v>
      </c>
      <c r="N441" s="82"/>
      <c r="O441" s="82">
        <f t="shared" si="27"/>
        <v>173</v>
      </c>
      <c r="P441" s="145"/>
      <c r="Q441" s="125">
        <f t="shared" si="25"/>
        <v>173</v>
      </c>
    </row>
    <row r="442" spans="1:17" ht="12.75" customHeight="1" x14ac:dyDescent="0.2">
      <c r="A442" s="7" t="s">
        <v>188</v>
      </c>
      <c r="B442" s="61">
        <v>78</v>
      </c>
      <c r="C442" s="62">
        <v>709</v>
      </c>
      <c r="D442" s="37" t="s">
        <v>60</v>
      </c>
      <c r="E442" s="38" t="s">
        <v>3</v>
      </c>
      <c r="F442" s="37" t="s">
        <v>2</v>
      </c>
      <c r="G442" s="39" t="s">
        <v>187</v>
      </c>
      <c r="H442" s="40" t="s">
        <v>7</v>
      </c>
      <c r="I442" s="43">
        <f>I443</f>
        <v>173</v>
      </c>
      <c r="J442" s="43"/>
      <c r="K442" s="45">
        <f t="shared" si="26"/>
        <v>173</v>
      </c>
      <c r="L442" s="76"/>
      <c r="M442" s="82">
        <f t="shared" si="24"/>
        <v>173</v>
      </c>
      <c r="N442" s="82"/>
      <c r="O442" s="82">
        <f t="shared" si="27"/>
        <v>173</v>
      </c>
      <c r="P442" s="145"/>
      <c r="Q442" s="125">
        <f t="shared" si="25"/>
        <v>173</v>
      </c>
    </row>
    <row r="443" spans="1:17" ht="22.5" customHeight="1" x14ac:dyDescent="0.2">
      <c r="A443" s="7" t="s">
        <v>87</v>
      </c>
      <c r="B443" s="61">
        <v>78</v>
      </c>
      <c r="C443" s="62">
        <v>709</v>
      </c>
      <c r="D443" s="37" t="s">
        <v>60</v>
      </c>
      <c r="E443" s="38" t="s">
        <v>3</v>
      </c>
      <c r="F443" s="37" t="s">
        <v>2</v>
      </c>
      <c r="G443" s="39" t="s">
        <v>187</v>
      </c>
      <c r="H443" s="40">
        <v>600</v>
      </c>
      <c r="I443" s="43">
        <f>I444</f>
        <v>173</v>
      </c>
      <c r="J443" s="43"/>
      <c r="K443" s="45">
        <f t="shared" si="26"/>
        <v>173</v>
      </c>
      <c r="L443" s="76"/>
      <c r="M443" s="82">
        <f t="shared" si="24"/>
        <v>173</v>
      </c>
      <c r="N443" s="82"/>
      <c r="O443" s="82">
        <f t="shared" si="27"/>
        <v>173</v>
      </c>
      <c r="P443" s="145"/>
      <c r="Q443" s="125">
        <f t="shared" si="25"/>
        <v>173</v>
      </c>
    </row>
    <row r="444" spans="1:17" ht="12.75" customHeight="1" x14ac:dyDescent="0.2">
      <c r="A444" s="7" t="s">
        <v>178</v>
      </c>
      <c r="B444" s="61">
        <v>78</v>
      </c>
      <c r="C444" s="62">
        <v>709</v>
      </c>
      <c r="D444" s="37" t="s">
        <v>60</v>
      </c>
      <c r="E444" s="38" t="s">
        <v>3</v>
      </c>
      <c r="F444" s="37" t="s">
        <v>2</v>
      </c>
      <c r="G444" s="39" t="s">
        <v>187</v>
      </c>
      <c r="H444" s="40">
        <v>610</v>
      </c>
      <c r="I444" s="43">
        <v>173</v>
      </c>
      <c r="J444" s="43"/>
      <c r="K444" s="45">
        <f t="shared" si="26"/>
        <v>173</v>
      </c>
      <c r="L444" s="76"/>
      <c r="M444" s="82">
        <f t="shared" si="24"/>
        <v>173</v>
      </c>
      <c r="N444" s="82"/>
      <c r="O444" s="82">
        <f t="shared" si="27"/>
        <v>173</v>
      </c>
      <c r="P444" s="145"/>
      <c r="Q444" s="125">
        <f t="shared" si="25"/>
        <v>173</v>
      </c>
    </row>
    <row r="445" spans="1:17" ht="12.75" customHeight="1" x14ac:dyDescent="0.2">
      <c r="A445" s="7" t="s">
        <v>58</v>
      </c>
      <c r="B445" s="61">
        <v>78</v>
      </c>
      <c r="C445" s="62">
        <v>1000</v>
      </c>
      <c r="D445" s="37" t="s">
        <v>7</v>
      </c>
      <c r="E445" s="38" t="s">
        <v>7</v>
      </c>
      <c r="F445" s="37" t="s">
        <v>7</v>
      </c>
      <c r="G445" s="39" t="s">
        <v>7</v>
      </c>
      <c r="H445" s="40" t="s">
        <v>7</v>
      </c>
      <c r="I445" s="43">
        <f>I446</f>
        <v>8123.5</v>
      </c>
      <c r="J445" s="43"/>
      <c r="K445" s="45">
        <f t="shared" si="26"/>
        <v>8123.5</v>
      </c>
      <c r="L445" s="45">
        <f>L446</f>
        <v>0</v>
      </c>
      <c r="M445" s="82">
        <f t="shared" si="24"/>
        <v>8123.5</v>
      </c>
      <c r="N445" s="82"/>
      <c r="O445" s="82">
        <f t="shared" si="27"/>
        <v>8123.5</v>
      </c>
      <c r="P445" s="145"/>
      <c r="Q445" s="125">
        <f t="shared" si="25"/>
        <v>8123.5</v>
      </c>
    </row>
    <row r="446" spans="1:17" ht="12.75" customHeight="1" x14ac:dyDescent="0.2">
      <c r="A446" s="7" t="s">
        <v>117</v>
      </c>
      <c r="B446" s="61">
        <v>78</v>
      </c>
      <c r="C446" s="62">
        <v>1004</v>
      </c>
      <c r="D446" s="37" t="s">
        <v>7</v>
      </c>
      <c r="E446" s="38" t="s">
        <v>7</v>
      </c>
      <c r="F446" s="37" t="s">
        <v>7</v>
      </c>
      <c r="G446" s="39" t="s">
        <v>7</v>
      </c>
      <c r="H446" s="40" t="s">
        <v>7</v>
      </c>
      <c r="I446" s="43">
        <f>I447</f>
        <v>8123.5</v>
      </c>
      <c r="J446" s="43"/>
      <c r="K446" s="45">
        <f t="shared" si="26"/>
        <v>8123.5</v>
      </c>
      <c r="L446" s="45">
        <f>L447</f>
        <v>0</v>
      </c>
      <c r="M446" s="82">
        <f t="shared" ref="M446:M516" si="28">K446+L446</f>
        <v>8123.5</v>
      </c>
      <c r="N446" s="82"/>
      <c r="O446" s="82">
        <f t="shared" si="27"/>
        <v>8123.5</v>
      </c>
      <c r="P446" s="145"/>
      <c r="Q446" s="125">
        <f t="shared" si="25"/>
        <v>8123.5</v>
      </c>
    </row>
    <row r="447" spans="1:17" ht="56.25" customHeight="1" x14ac:dyDescent="0.2">
      <c r="A447" s="7" t="s">
        <v>340</v>
      </c>
      <c r="B447" s="61">
        <v>78</v>
      </c>
      <c r="C447" s="62">
        <v>1004</v>
      </c>
      <c r="D447" s="37" t="s">
        <v>177</v>
      </c>
      <c r="E447" s="38" t="s">
        <v>3</v>
      </c>
      <c r="F447" s="37" t="s">
        <v>2</v>
      </c>
      <c r="G447" s="39" t="s">
        <v>9</v>
      </c>
      <c r="H447" s="40" t="s">
        <v>7</v>
      </c>
      <c r="I447" s="43">
        <f>I448+I451+I454</f>
        <v>8123.5</v>
      </c>
      <c r="J447" s="43"/>
      <c r="K447" s="45">
        <f t="shared" si="26"/>
        <v>8123.5</v>
      </c>
      <c r="L447" s="76">
        <f>L448+L454</f>
        <v>0</v>
      </c>
      <c r="M447" s="82">
        <f t="shared" si="28"/>
        <v>8123.5</v>
      </c>
      <c r="N447" s="82"/>
      <c r="O447" s="82">
        <f t="shared" si="27"/>
        <v>8123.5</v>
      </c>
      <c r="P447" s="196"/>
      <c r="Q447" s="125">
        <f t="shared" si="25"/>
        <v>8123.5</v>
      </c>
    </row>
    <row r="448" spans="1:17" ht="45" customHeight="1" x14ac:dyDescent="0.2">
      <c r="A448" s="7" t="s">
        <v>186</v>
      </c>
      <c r="B448" s="61">
        <v>78</v>
      </c>
      <c r="C448" s="62">
        <v>1004</v>
      </c>
      <c r="D448" s="37" t="s">
        <v>177</v>
      </c>
      <c r="E448" s="38" t="s">
        <v>3</v>
      </c>
      <c r="F448" s="37" t="s">
        <v>2</v>
      </c>
      <c r="G448" s="39" t="s">
        <v>185</v>
      </c>
      <c r="H448" s="40" t="s">
        <v>7</v>
      </c>
      <c r="I448" s="43">
        <f>I449</f>
        <v>49.1</v>
      </c>
      <c r="J448" s="43"/>
      <c r="K448" s="45">
        <f t="shared" si="26"/>
        <v>49.1</v>
      </c>
      <c r="L448" s="76">
        <f>L449</f>
        <v>-49.1</v>
      </c>
      <c r="M448" s="82">
        <f t="shared" si="28"/>
        <v>0</v>
      </c>
      <c r="N448" s="82"/>
      <c r="O448" s="82">
        <f t="shared" si="27"/>
        <v>0</v>
      </c>
      <c r="P448" s="145"/>
      <c r="Q448" s="125">
        <f t="shared" si="25"/>
        <v>0</v>
      </c>
    </row>
    <row r="449" spans="1:17" ht="22.5" customHeight="1" x14ac:dyDescent="0.2">
      <c r="A449" s="7" t="s">
        <v>87</v>
      </c>
      <c r="B449" s="61">
        <v>78</v>
      </c>
      <c r="C449" s="62">
        <v>1004</v>
      </c>
      <c r="D449" s="37" t="s">
        <v>177</v>
      </c>
      <c r="E449" s="38" t="s">
        <v>3</v>
      </c>
      <c r="F449" s="37" t="s">
        <v>2</v>
      </c>
      <c r="G449" s="39" t="s">
        <v>185</v>
      </c>
      <c r="H449" s="40">
        <v>600</v>
      </c>
      <c r="I449" s="43">
        <f>I450</f>
        <v>49.1</v>
      </c>
      <c r="J449" s="43"/>
      <c r="K449" s="45">
        <f t="shared" si="26"/>
        <v>49.1</v>
      </c>
      <c r="L449" s="76">
        <f>L450</f>
        <v>-49.1</v>
      </c>
      <c r="M449" s="82">
        <f t="shared" si="28"/>
        <v>0</v>
      </c>
      <c r="N449" s="82"/>
      <c r="O449" s="82">
        <f t="shared" si="27"/>
        <v>0</v>
      </c>
      <c r="P449" s="145"/>
      <c r="Q449" s="125">
        <f t="shared" si="25"/>
        <v>0</v>
      </c>
    </row>
    <row r="450" spans="1:17" ht="12.75" customHeight="1" x14ac:dyDescent="0.2">
      <c r="A450" s="7" t="s">
        <v>178</v>
      </c>
      <c r="B450" s="61">
        <v>78</v>
      </c>
      <c r="C450" s="62">
        <v>1004</v>
      </c>
      <c r="D450" s="37" t="s">
        <v>177</v>
      </c>
      <c r="E450" s="38" t="s">
        <v>3</v>
      </c>
      <c r="F450" s="37" t="s">
        <v>2</v>
      </c>
      <c r="G450" s="39" t="s">
        <v>185</v>
      </c>
      <c r="H450" s="40">
        <v>610</v>
      </c>
      <c r="I450" s="43">
        <v>49.1</v>
      </c>
      <c r="J450" s="43"/>
      <c r="K450" s="45">
        <f t="shared" si="26"/>
        <v>49.1</v>
      </c>
      <c r="L450" s="76">
        <v>-49.1</v>
      </c>
      <c r="M450" s="82">
        <f t="shared" si="28"/>
        <v>0</v>
      </c>
      <c r="N450" s="82"/>
      <c r="O450" s="82">
        <f t="shared" si="27"/>
        <v>0</v>
      </c>
      <c r="P450" s="145"/>
      <c r="Q450" s="125">
        <f t="shared" si="25"/>
        <v>0</v>
      </c>
    </row>
    <row r="451" spans="1:17" ht="44.25" customHeight="1" x14ac:dyDescent="0.2">
      <c r="A451" s="7" t="s">
        <v>184</v>
      </c>
      <c r="B451" s="61">
        <v>78</v>
      </c>
      <c r="C451" s="62">
        <v>1004</v>
      </c>
      <c r="D451" s="37" t="s">
        <v>177</v>
      </c>
      <c r="E451" s="38" t="s">
        <v>3</v>
      </c>
      <c r="F451" s="37" t="s">
        <v>2</v>
      </c>
      <c r="G451" s="39" t="s">
        <v>183</v>
      </c>
      <c r="H451" s="40" t="s">
        <v>7</v>
      </c>
      <c r="I451" s="43">
        <f>I452</f>
        <v>7632.2</v>
      </c>
      <c r="J451" s="43"/>
      <c r="K451" s="45">
        <f t="shared" si="26"/>
        <v>7632.2</v>
      </c>
      <c r="L451" s="76"/>
      <c r="M451" s="82">
        <f t="shared" si="28"/>
        <v>7632.2</v>
      </c>
      <c r="N451" s="82"/>
      <c r="O451" s="82">
        <f t="shared" si="27"/>
        <v>7632.2</v>
      </c>
      <c r="P451" s="145"/>
      <c r="Q451" s="125">
        <f t="shared" si="25"/>
        <v>7632.2</v>
      </c>
    </row>
    <row r="452" spans="1:17" ht="22.5" customHeight="1" x14ac:dyDescent="0.2">
      <c r="A452" s="7" t="s">
        <v>87</v>
      </c>
      <c r="B452" s="61">
        <v>78</v>
      </c>
      <c r="C452" s="62">
        <v>1004</v>
      </c>
      <c r="D452" s="37" t="s">
        <v>177</v>
      </c>
      <c r="E452" s="38" t="s">
        <v>3</v>
      </c>
      <c r="F452" s="37" t="s">
        <v>2</v>
      </c>
      <c r="G452" s="39" t="s">
        <v>183</v>
      </c>
      <c r="H452" s="40">
        <v>600</v>
      </c>
      <c r="I452" s="43">
        <f>I453</f>
        <v>7632.2</v>
      </c>
      <c r="J452" s="43"/>
      <c r="K452" s="45">
        <f t="shared" si="26"/>
        <v>7632.2</v>
      </c>
      <c r="L452" s="76"/>
      <c r="M452" s="82">
        <f t="shared" si="28"/>
        <v>7632.2</v>
      </c>
      <c r="N452" s="82"/>
      <c r="O452" s="82">
        <f t="shared" si="27"/>
        <v>7632.2</v>
      </c>
      <c r="P452" s="145"/>
      <c r="Q452" s="125">
        <f t="shared" si="25"/>
        <v>7632.2</v>
      </c>
    </row>
    <row r="453" spans="1:17" ht="12.75" customHeight="1" x14ac:dyDescent="0.2">
      <c r="A453" s="7" t="s">
        <v>178</v>
      </c>
      <c r="B453" s="61">
        <v>78</v>
      </c>
      <c r="C453" s="62">
        <v>1004</v>
      </c>
      <c r="D453" s="37" t="s">
        <v>177</v>
      </c>
      <c r="E453" s="38" t="s">
        <v>3</v>
      </c>
      <c r="F453" s="37" t="s">
        <v>2</v>
      </c>
      <c r="G453" s="39" t="s">
        <v>183</v>
      </c>
      <c r="H453" s="40">
        <v>610</v>
      </c>
      <c r="I453" s="43">
        <v>7632.2</v>
      </c>
      <c r="J453" s="43"/>
      <c r="K453" s="45">
        <f t="shared" si="26"/>
        <v>7632.2</v>
      </c>
      <c r="L453" s="76"/>
      <c r="M453" s="82">
        <f t="shared" si="28"/>
        <v>7632.2</v>
      </c>
      <c r="N453" s="82"/>
      <c r="O453" s="82">
        <f t="shared" si="27"/>
        <v>7632.2</v>
      </c>
      <c r="P453" s="145"/>
      <c r="Q453" s="125">
        <f t="shared" si="25"/>
        <v>7632.2</v>
      </c>
    </row>
    <row r="454" spans="1:17" ht="45" customHeight="1" x14ac:dyDescent="0.2">
      <c r="A454" s="7" t="s">
        <v>186</v>
      </c>
      <c r="B454" s="61">
        <v>78</v>
      </c>
      <c r="C454" s="62">
        <v>1004</v>
      </c>
      <c r="D454" s="37" t="s">
        <v>177</v>
      </c>
      <c r="E454" s="38" t="s">
        <v>3</v>
      </c>
      <c r="F454" s="37" t="s">
        <v>2</v>
      </c>
      <c r="G454" s="39" t="s">
        <v>182</v>
      </c>
      <c r="H454" s="40" t="s">
        <v>7</v>
      </c>
      <c r="I454" s="43">
        <f>I455</f>
        <v>442.2</v>
      </c>
      <c r="J454" s="43"/>
      <c r="K454" s="45">
        <f t="shared" si="26"/>
        <v>442.2</v>
      </c>
      <c r="L454" s="76">
        <f>L455</f>
        <v>49.1</v>
      </c>
      <c r="M454" s="82">
        <f t="shared" si="28"/>
        <v>491.3</v>
      </c>
      <c r="N454" s="82"/>
      <c r="O454" s="82">
        <f t="shared" si="27"/>
        <v>491.3</v>
      </c>
      <c r="P454" s="145"/>
      <c r="Q454" s="125">
        <f t="shared" si="25"/>
        <v>491.3</v>
      </c>
    </row>
    <row r="455" spans="1:17" ht="22.5" customHeight="1" x14ac:dyDescent="0.2">
      <c r="A455" s="7" t="s">
        <v>87</v>
      </c>
      <c r="B455" s="61">
        <v>78</v>
      </c>
      <c r="C455" s="62">
        <v>1004</v>
      </c>
      <c r="D455" s="37" t="s">
        <v>177</v>
      </c>
      <c r="E455" s="38" t="s">
        <v>3</v>
      </c>
      <c r="F455" s="37" t="s">
        <v>2</v>
      </c>
      <c r="G455" s="39" t="s">
        <v>182</v>
      </c>
      <c r="H455" s="40">
        <v>600</v>
      </c>
      <c r="I455" s="43">
        <f>I456</f>
        <v>442.2</v>
      </c>
      <c r="J455" s="43"/>
      <c r="K455" s="45">
        <f t="shared" si="26"/>
        <v>442.2</v>
      </c>
      <c r="L455" s="76">
        <f>L456</f>
        <v>49.1</v>
      </c>
      <c r="M455" s="82">
        <f t="shared" si="28"/>
        <v>491.3</v>
      </c>
      <c r="N455" s="82"/>
      <c r="O455" s="82">
        <f t="shared" si="27"/>
        <v>491.3</v>
      </c>
      <c r="P455" s="145"/>
      <c r="Q455" s="125">
        <f t="shared" si="25"/>
        <v>491.3</v>
      </c>
    </row>
    <row r="456" spans="1:17" ht="12.75" customHeight="1" x14ac:dyDescent="0.2">
      <c r="A456" s="7" t="s">
        <v>178</v>
      </c>
      <c r="B456" s="61">
        <v>78</v>
      </c>
      <c r="C456" s="62">
        <v>1004</v>
      </c>
      <c r="D456" s="37" t="s">
        <v>177</v>
      </c>
      <c r="E456" s="38" t="s">
        <v>3</v>
      </c>
      <c r="F456" s="37" t="s">
        <v>2</v>
      </c>
      <c r="G456" s="39" t="s">
        <v>182</v>
      </c>
      <c r="H456" s="40">
        <v>610</v>
      </c>
      <c r="I456" s="43">
        <v>442.2</v>
      </c>
      <c r="J456" s="43"/>
      <c r="K456" s="45">
        <f t="shared" si="26"/>
        <v>442.2</v>
      </c>
      <c r="L456" s="76">
        <v>49.1</v>
      </c>
      <c r="M456" s="82">
        <f t="shared" si="28"/>
        <v>491.3</v>
      </c>
      <c r="N456" s="82"/>
      <c r="O456" s="82">
        <f t="shared" si="27"/>
        <v>491.3</v>
      </c>
      <c r="P456" s="145"/>
      <c r="Q456" s="125">
        <f t="shared" si="25"/>
        <v>491.3</v>
      </c>
    </row>
    <row r="457" spans="1:17" ht="12.75" customHeight="1" x14ac:dyDescent="0.2">
      <c r="A457" s="7" t="s">
        <v>39</v>
      </c>
      <c r="B457" s="61">
        <v>78</v>
      </c>
      <c r="C457" s="62">
        <v>1100</v>
      </c>
      <c r="D457" s="37" t="s">
        <v>7</v>
      </c>
      <c r="E457" s="38" t="s">
        <v>7</v>
      </c>
      <c r="F457" s="37" t="s">
        <v>7</v>
      </c>
      <c r="G457" s="39" t="s">
        <v>7</v>
      </c>
      <c r="H457" s="40" t="s">
        <v>7</v>
      </c>
      <c r="I457" s="43">
        <f>I458+I463</f>
        <v>1382.4</v>
      </c>
      <c r="J457" s="43"/>
      <c r="K457" s="45">
        <f t="shared" si="26"/>
        <v>1382.4</v>
      </c>
      <c r="L457" s="76"/>
      <c r="M457" s="82">
        <f t="shared" si="28"/>
        <v>1382.4</v>
      </c>
      <c r="N457" s="82"/>
      <c r="O457" s="82">
        <f t="shared" si="27"/>
        <v>1382.4</v>
      </c>
      <c r="P457" s="219">
        <f>P458</f>
        <v>995.64734999999996</v>
      </c>
      <c r="Q457" s="223">
        <f t="shared" si="25"/>
        <v>2378.0473499999998</v>
      </c>
    </row>
    <row r="458" spans="1:17" ht="12.75" customHeight="1" x14ac:dyDescent="0.2">
      <c r="A458" s="7" t="s">
        <v>38</v>
      </c>
      <c r="B458" s="61">
        <v>78</v>
      </c>
      <c r="C458" s="62">
        <v>1102</v>
      </c>
      <c r="D458" s="37" t="s">
        <v>7</v>
      </c>
      <c r="E458" s="38" t="s">
        <v>7</v>
      </c>
      <c r="F458" s="37" t="s">
        <v>7</v>
      </c>
      <c r="G458" s="39" t="s">
        <v>7</v>
      </c>
      <c r="H458" s="40" t="s">
        <v>7</v>
      </c>
      <c r="I458" s="43">
        <f>I459</f>
        <v>800</v>
      </c>
      <c r="J458" s="43"/>
      <c r="K458" s="45">
        <f t="shared" si="26"/>
        <v>800</v>
      </c>
      <c r="L458" s="76"/>
      <c r="M458" s="82">
        <f t="shared" si="28"/>
        <v>800</v>
      </c>
      <c r="N458" s="82"/>
      <c r="O458" s="82">
        <f t="shared" si="27"/>
        <v>800</v>
      </c>
      <c r="P458" s="219">
        <f>P459</f>
        <v>995.64734999999996</v>
      </c>
      <c r="Q458" s="223">
        <f t="shared" ref="Q458:Q521" si="29">O458+P458</f>
        <v>1795.64735</v>
      </c>
    </row>
    <row r="459" spans="1:17" ht="56.25" customHeight="1" x14ac:dyDescent="0.2">
      <c r="A459" s="7" t="s">
        <v>340</v>
      </c>
      <c r="B459" s="61">
        <v>78</v>
      </c>
      <c r="C459" s="62">
        <v>1102</v>
      </c>
      <c r="D459" s="37" t="s">
        <v>177</v>
      </c>
      <c r="E459" s="38" t="s">
        <v>3</v>
      </c>
      <c r="F459" s="37" t="s">
        <v>2</v>
      </c>
      <c r="G459" s="39" t="s">
        <v>9</v>
      </c>
      <c r="H459" s="40" t="s">
        <v>7</v>
      </c>
      <c r="I459" s="43">
        <f>I460</f>
        <v>800</v>
      </c>
      <c r="J459" s="43"/>
      <c r="K459" s="45">
        <f t="shared" si="26"/>
        <v>800</v>
      </c>
      <c r="L459" s="76"/>
      <c r="M459" s="82">
        <f t="shared" si="28"/>
        <v>800</v>
      </c>
      <c r="N459" s="82"/>
      <c r="O459" s="82">
        <f t="shared" si="27"/>
        <v>800</v>
      </c>
      <c r="P459" s="219">
        <f>P460</f>
        <v>995.64734999999996</v>
      </c>
      <c r="Q459" s="223">
        <f t="shared" si="29"/>
        <v>1795.64735</v>
      </c>
    </row>
    <row r="460" spans="1:17" ht="22.5" customHeight="1" x14ac:dyDescent="0.2">
      <c r="A460" s="7" t="s">
        <v>295</v>
      </c>
      <c r="B460" s="61">
        <v>78</v>
      </c>
      <c r="C460" s="62">
        <v>1102</v>
      </c>
      <c r="D460" s="37" t="s">
        <v>177</v>
      </c>
      <c r="E460" s="38" t="s">
        <v>3</v>
      </c>
      <c r="F460" s="37" t="s">
        <v>2</v>
      </c>
      <c r="G460" s="39" t="s">
        <v>181</v>
      </c>
      <c r="H460" s="40" t="s">
        <v>7</v>
      </c>
      <c r="I460" s="43">
        <f>I461</f>
        <v>800</v>
      </c>
      <c r="J460" s="43"/>
      <c r="K460" s="45">
        <f t="shared" si="26"/>
        <v>800</v>
      </c>
      <c r="L460" s="76"/>
      <c r="M460" s="82">
        <f t="shared" si="28"/>
        <v>800</v>
      </c>
      <c r="N460" s="82"/>
      <c r="O460" s="82">
        <f t="shared" si="27"/>
        <v>800</v>
      </c>
      <c r="P460" s="219">
        <f>P461</f>
        <v>995.64734999999996</v>
      </c>
      <c r="Q460" s="223">
        <f t="shared" si="29"/>
        <v>1795.64735</v>
      </c>
    </row>
    <row r="461" spans="1:17" ht="22.5" customHeight="1" x14ac:dyDescent="0.2">
      <c r="A461" s="7" t="s">
        <v>87</v>
      </c>
      <c r="B461" s="61">
        <v>78</v>
      </c>
      <c r="C461" s="62">
        <v>1102</v>
      </c>
      <c r="D461" s="37" t="s">
        <v>177</v>
      </c>
      <c r="E461" s="38" t="s">
        <v>3</v>
      </c>
      <c r="F461" s="37" t="s">
        <v>2</v>
      </c>
      <c r="G461" s="39" t="s">
        <v>181</v>
      </c>
      <c r="H461" s="40">
        <v>600</v>
      </c>
      <c r="I461" s="43">
        <f>I462</f>
        <v>800</v>
      </c>
      <c r="J461" s="43"/>
      <c r="K461" s="45">
        <f t="shared" si="26"/>
        <v>800</v>
      </c>
      <c r="L461" s="76"/>
      <c r="M461" s="82">
        <f t="shared" si="28"/>
        <v>800</v>
      </c>
      <c r="N461" s="82"/>
      <c r="O461" s="82">
        <f t="shared" si="27"/>
        <v>800</v>
      </c>
      <c r="P461" s="219">
        <f>P462</f>
        <v>995.64734999999996</v>
      </c>
      <c r="Q461" s="223">
        <f t="shared" si="29"/>
        <v>1795.64735</v>
      </c>
    </row>
    <row r="462" spans="1:17" ht="12.75" customHeight="1" x14ac:dyDescent="0.2">
      <c r="A462" s="7" t="s">
        <v>178</v>
      </c>
      <c r="B462" s="61">
        <v>78</v>
      </c>
      <c r="C462" s="62">
        <v>1102</v>
      </c>
      <c r="D462" s="37" t="s">
        <v>177</v>
      </c>
      <c r="E462" s="38" t="s">
        <v>3</v>
      </c>
      <c r="F462" s="37" t="s">
        <v>2</v>
      </c>
      <c r="G462" s="39" t="s">
        <v>181</v>
      </c>
      <c r="H462" s="40">
        <v>610</v>
      </c>
      <c r="I462" s="43">
        <v>800</v>
      </c>
      <c r="J462" s="43"/>
      <c r="K462" s="45">
        <f t="shared" si="26"/>
        <v>800</v>
      </c>
      <c r="L462" s="76"/>
      <c r="M462" s="82">
        <f t="shared" si="28"/>
        <v>800</v>
      </c>
      <c r="N462" s="82"/>
      <c r="O462" s="82">
        <f t="shared" si="27"/>
        <v>800</v>
      </c>
      <c r="P462" s="219">
        <f>1415.6-419.95265</f>
        <v>995.64734999999996</v>
      </c>
      <c r="Q462" s="223">
        <f t="shared" si="29"/>
        <v>1795.64735</v>
      </c>
    </row>
    <row r="463" spans="1:17" ht="12.75" customHeight="1" x14ac:dyDescent="0.2">
      <c r="A463" s="7" t="s">
        <v>180</v>
      </c>
      <c r="B463" s="61">
        <v>78</v>
      </c>
      <c r="C463" s="62">
        <v>1105</v>
      </c>
      <c r="D463" s="37" t="s">
        <v>7</v>
      </c>
      <c r="E463" s="38" t="s">
        <v>7</v>
      </c>
      <c r="F463" s="37" t="s">
        <v>7</v>
      </c>
      <c r="G463" s="39" t="s">
        <v>7</v>
      </c>
      <c r="H463" s="40" t="s">
        <v>7</v>
      </c>
      <c r="I463" s="43">
        <f>I464</f>
        <v>582.4</v>
      </c>
      <c r="J463" s="43"/>
      <c r="K463" s="45">
        <f t="shared" ref="K463:K533" si="30">I463+J463</f>
        <v>582.4</v>
      </c>
      <c r="L463" s="76"/>
      <c r="M463" s="82">
        <f t="shared" si="28"/>
        <v>582.4</v>
      </c>
      <c r="N463" s="82"/>
      <c r="O463" s="82">
        <f t="shared" si="27"/>
        <v>582.4</v>
      </c>
      <c r="P463" s="145"/>
      <c r="Q463" s="125">
        <f t="shared" si="29"/>
        <v>582.4</v>
      </c>
    </row>
    <row r="464" spans="1:17" ht="56.25" customHeight="1" x14ac:dyDescent="0.2">
      <c r="A464" s="7" t="s">
        <v>340</v>
      </c>
      <c r="B464" s="61">
        <v>78</v>
      </c>
      <c r="C464" s="62">
        <v>1105</v>
      </c>
      <c r="D464" s="37" t="s">
        <v>177</v>
      </c>
      <c r="E464" s="38" t="s">
        <v>3</v>
      </c>
      <c r="F464" s="37" t="s">
        <v>2</v>
      </c>
      <c r="G464" s="39" t="s">
        <v>9</v>
      </c>
      <c r="H464" s="40" t="s">
        <v>7</v>
      </c>
      <c r="I464" s="43">
        <f>I465</f>
        <v>582.4</v>
      </c>
      <c r="J464" s="43"/>
      <c r="K464" s="45">
        <f t="shared" si="30"/>
        <v>582.4</v>
      </c>
      <c r="L464" s="76"/>
      <c r="M464" s="82">
        <f t="shared" si="28"/>
        <v>582.4</v>
      </c>
      <c r="N464" s="82"/>
      <c r="O464" s="82">
        <f t="shared" si="27"/>
        <v>582.4</v>
      </c>
      <c r="P464" s="196"/>
      <c r="Q464" s="125">
        <f t="shared" si="29"/>
        <v>582.4</v>
      </c>
    </row>
    <row r="465" spans="1:17" ht="33.75" customHeight="1" x14ac:dyDescent="0.2">
      <c r="A465" s="7" t="s">
        <v>179</v>
      </c>
      <c r="B465" s="61">
        <v>78</v>
      </c>
      <c r="C465" s="62">
        <v>1105</v>
      </c>
      <c r="D465" s="37" t="s">
        <v>177</v>
      </c>
      <c r="E465" s="38" t="s">
        <v>3</v>
      </c>
      <c r="F465" s="37" t="s">
        <v>2</v>
      </c>
      <c r="G465" s="39" t="s">
        <v>176</v>
      </c>
      <c r="H465" s="40" t="s">
        <v>7</v>
      </c>
      <c r="I465" s="43">
        <f>I466</f>
        <v>582.4</v>
      </c>
      <c r="J465" s="43"/>
      <c r="K465" s="45">
        <f t="shared" si="30"/>
        <v>582.4</v>
      </c>
      <c r="L465" s="76"/>
      <c r="M465" s="82">
        <f t="shared" si="28"/>
        <v>582.4</v>
      </c>
      <c r="N465" s="82"/>
      <c r="O465" s="82">
        <f t="shared" si="27"/>
        <v>582.4</v>
      </c>
      <c r="P465" s="145"/>
      <c r="Q465" s="125">
        <f t="shared" si="29"/>
        <v>582.4</v>
      </c>
    </row>
    <row r="466" spans="1:17" ht="22.5" customHeight="1" x14ac:dyDescent="0.2">
      <c r="A466" s="171" t="s">
        <v>87</v>
      </c>
      <c r="B466" s="172">
        <v>78</v>
      </c>
      <c r="C466" s="173">
        <v>1105</v>
      </c>
      <c r="D466" s="174" t="s">
        <v>177</v>
      </c>
      <c r="E466" s="175" t="s">
        <v>3</v>
      </c>
      <c r="F466" s="174" t="s">
        <v>2</v>
      </c>
      <c r="G466" s="176" t="s">
        <v>176</v>
      </c>
      <c r="H466" s="177">
        <v>600</v>
      </c>
      <c r="I466" s="178">
        <f>I467</f>
        <v>582.4</v>
      </c>
      <c r="J466" s="178"/>
      <c r="K466" s="179">
        <f t="shared" si="30"/>
        <v>582.4</v>
      </c>
      <c r="L466" s="180"/>
      <c r="M466" s="181">
        <f t="shared" si="28"/>
        <v>582.4</v>
      </c>
      <c r="N466" s="181"/>
      <c r="O466" s="181">
        <f t="shared" si="27"/>
        <v>582.4</v>
      </c>
      <c r="P466" s="145"/>
      <c r="Q466" s="125">
        <f t="shared" si="29"/>
        <v>582.4</v>
      </c>
    </row>
    <row r="467" spans="1:17" ht="12.75" customHeight="1" x14ac:dyDescent="0.2">
      <c r="A467" s="171" t="s">
        <v>178</v>
      </c>
      <c r="B467" s="172">
        <v>78</v>
      </c>
      <c r="C467" s="173">
        <v>1105</v>
      </c>
      <c r="D467" s="174" t="s">
        <v>177</v>
      </c>
      <c r="E467" s="175" t="s">
        <v>3</v>
      </c>
      <c r="F467" s="174" t="s">
        <v>2</v>
      </c>
      <c r="G467" s="176" t="s">
        <v>176</v>
      </c>
      <c r="H467" s="177">
        <v>610</v>
      </c>
      <c r="I467" s="178">
        <v>582.4</v>
      </c>
      <c r="J467" s="178"/>
      <c r="K467" s="179">
        <f t="shared" si="30"/>
        <v>582.4</v>
      </c>
      <c r="L467" s="180"/>
      <c r="M467" s="181">
        <f t="shared" si="28"/>
        <v>582.4</v>
      </c>
      <c r="N467" s="181"/>
      <c r="O467" s="181">
        <f t="shared" si="27"/>
        <v>582.4</v>
      </c>
      <c r="P467" s="145"/>
      <c r="Q467" s="125">
        <f t="shared" si="29"/>
        <v>582.4</v>
      </c>
    </row>
    <row r="468" spans="1:17" ht="22.5" customHeight="1" x14ac:dyDescent="0.2">
      <c r="A468" s="65" t="s">
        <v>175</v>
      </c>
      <c r="B468" s="66">
        <v>94</v>
      </c>
      <c r="C468" s="67" t="s">
        <v>7</v>
      </c>
      <c r="D468" s="30" t="s">
        <v>7</v>
      </c>
      <c r="E468" s="31" t="s">
        <v>7</v>
      </c>
      <c r="F468" s="30" t="s">
        <v>7</v>
      </c>
      <c r="G468" s="32" t="s">
        <v>7</v>
      </c>
      <c r="H468" s="33" t="s">
        <v>7</v>
      </c>
      <c r="I468" s="182">
        <f>I469+I506+I512+I518</f>
        <v>56518.9</v>
      </c>
      <c r="J468" s="182">
        <f>J469</f>
        <v>-107.88484999999991</v>
      </c>
      <c r="K468" s="183">
        <f t="shared" si="30"/>
        <v>56411.015149999999</v>
      </c>
      <c r="L468" s="183">
        <f>L469</f>
        <v>-1155.78172</v>
      </c>
      <c r="M468" s="184">
        <f t="shared" si="28"/>
        <v>55255.23343</v>
      </c>
      <c r="N468" s="184">
        <f>N469+N512</f>
        <v>-3143</v>
      </c>
      <c r="O468" s="85">
        <f t="shared" si="27"/>
        <v>52112.23343</v>
      </c>
      <c r="P468" s="85">
        <f>P469</f>
        <v>-6034.2741399999995</v>
      </c>
      <c r="Q468" s="224">
        <f t="shared" si="29"/>
        <v>46077.959289999999</v>
      </c>
    </row>
    <row r="469" spans="1:17" ht="12.75" customHeight="1" x14ac:dyDescent="0.2">
      <c r="A469" s="7" t="s">
        <v>26</v>
      </c>
      <c r="B469" s="61">
        <v>94</v>
      </c>
      <c r="C469" s="62">
        <v>100</v>
      </c>
      <c r="D469" s="37" t="s">
        <v>7</v>
      </c>
      <c r="E469" s="38" t="s">
        <v>7</v>
      </c>
      <c r="F469" s="37" t="s">
        <v>7</v>
      </c>
      <c r="G469" s="39" t="s">
        <v>7</v>
      </c>
      <c r="H469" s="40" t="s">
        <v>7</v>
      </c>
      <c r="I469" s="178">
        <f>I470+I475+I484+I489</f>
        <v>25486.9</v>
      </c>
      <c r="J469" s="178">
        <f>J489</f>
        <v>-107.88484999999991</v>
      </c>
      <c r="K469" s="179">
        <f t="shared" si="30"/>
        <v>25379.015150000003</v>
      </c>
      <c r="L469" s="185">
        <f>L470+L489+L484</f>
        <v>-1155.78172</v>
      </c>
      <c r="M469" s="181">
        <f t="shared" si="28"/>
        <v>24223.233430000004</v>
      </c>
      <c r="N469" s="181">
        <f>N489</f>
        <v>-230</v>
      </c>
      <c r="O469" s="82">
        <f t="shared" si="27"/>
        <v>23993.233430000004</v>
      </c>
      <c r="P469" s="82">
        <f>P470+P475+P484+P489</f>
        <v>-6034.2741399999995</v>
      </c>
      <c r="Q469" s="223">
        <f t="shared" si="29"/>
        <v>17958.959290000006</v>
      </c>
    </row>
    <row r="470" spans="1:17" ht="33.75" customHeight="1" x14ac:dyDescent="0.2">
      <c r="A470" s="171" t="s">
        <v>107</v>
      </c>
      <c r="B470" s="172">
        <v>94</v>
      </c>
      <c r="C470" s="173">
        <v>104</v>
      </c>
      <c r="D470" s="174" t="s">
        <v>7</v>
      </c>
      <c r="E470" s="175" t="s">
        <v>7</v>
      </c>
      <c r="F470" s="174" t="s">
        <v>7</v>
      </c>
      <c r="G470" s="176" t="s">
        <v>7</v>
      </c>
      <c r="H470" s="177" t="s">
        <v>7</v>
      </c>
      <c r="I470" s="178">
        <f>I471</f>
        <v>625</v>
      </c>
      <c r="J470" s="178"/>
      <c r="K470" s="179">
        <f t="shared" si="30"/>
        <v>625</v>
      </c>
      <c r="L470" s="185">
        <f>L471</f>
        <v>0</v>
      </c>
      <c r="M470" s="181">
        <f t="shared" si="28"/>
        <v>625</v>
      </c>
      <c r="N470" s="181"/>
      <c r="O470" s="181">
        <f t="shared" si="27"/>
        <v>625</v>
      </c>
      <c r="P470" s="145"/>
      <c r="Q470" s="125">
        <f t="shared" si="29"/>
        <v>625</v>
      </c>
    </row>
    <row r="471" spans="1:17" ht="33.75" customHeight="1" x14ac:dyDescent="0.2">
      <c r="A471" s="171" t="s">
        <v>317</v>
      </c>
      <c r="B471" s="172">
        <v>94</v>
      </c>
      <c r="C471" s="173">
        <v>104</v>
      </c>
      <c r="D471" s="174" t="s">
        <v>149</v>
      </c>
      <c r="E471" s="175" t="s">
        <v>3</v>
      </c>
      <c r="F471" s="174" t="s">
        <v>2</v>
      </c>
      <c r="G471" s="176" t="s">
        <v>9</v>
      </c>
      <c r="H471" s="177" t="s">
        <v>7</v>
      </c>
      <c r="I471" s="178">
        <f>I472</f>
        <v>625</v>
      </c>
      <c r="J471" s="178"/>
      <c r="K471" s="179">
        <f t="shared" si="30"/>
        <v>625</v>
      </c>
      <c r="L471" s="185">
        <f>L472</f>
        <v>0</v>
      </c>
      <c r="M471" s="181">
        <f t="shared" si="28"/>
        <v>625</v>
      </c>
      <c r="N471" s="181"/>
      <c r="O471" s="181">
        <f t="shared" si="27"/>
        <v>625</v>
      </c>
      <c r="P471" s="145"/>
      <c r="Q471" s="125">
        <f t="shared" si="29"/>
        <v>625</v>
      </c>
    </row>
    <row r="472" spans="1:17" ht="22.5" customHeight="1" x14ac:dyDescent="0.2">
      <c r="A472" s="171" t="s">
        <v>174</v>
      </c>
      <c r="B472" s="172">
        <v>94</v>
      </c>
      <c r="C472" s="173">
        <v>104</v>
      </c>
      <c r="D472" s="174" t="s">
        <v>149</v>
      </c>
      <c r="E472" s="175" t="s">
        <v>3</v>
      </c>
      <c r="F472" s="174" t="s">
        <v>2</v>
      </c>
      <c r="G472" s="176" t="s">
        <v>173</v>
      </c>
      <c r="H472" s="177" t="s">
        <v>7</v>
      </c>
      <c r="I472" s="178">
        <f>I473</f>
        <v>625</v>
      </c>
      <c r="J472" s="178"/>
      <c r="K472" s="179">
        <f t="shared" si="30"/>
        <v>625</v>
      </c>
      <c r="L472" s="185">
        <f>L473</f>
        <v>0</v>
      </c>
      <c r="M472" s="181">
        <f t="shared" si="28"/>
        <v>625</v>
      </c>
      <c r="N472" s="181"/>
      <c r="O472" s="181">
        <f t="shared" si="27"/>
        <v>625</v>
      </c>
      <c r="P472" s="145"/>
      <c r="Q472" s="125">
        <f t="shared" si="29"/>
        <v>625</v>
      </c>
    </row>
    <row r="473" spans="1:17" ht="12.75" customHeight="1" x14ac:dyDescent="0.2">
      <c r="A473" s="171" t="s">
        <v>29</v>
      </c>
      <c r="B473" s="172">
        <v>94</v>
      </c>
      <c r="C473" s="173">
        <v>104</v>
      </c>
      <c r="D473" s="174" t="s">
        <v>149</v>
      </c>
      <c r="E473" s="175" t="s">
        <v>3</v>
      </c>
      <c r="F473" s="174" t="s">
        <v>2</v>
      </c>
      <c r="G473" s="176" t="s">
        <v>173</v>
      </c>
      <c r="H473" s="177">
        <v>500</v>
      </c>
      <c r="I473" s="178">
        <f>I474</f>
        <v>625</v>
      </c>
      <c r="J473" s="178"/>
      <c r="K473" s="179">
        <f t="shared" si="30"/>
        <v>625</v>
      </c>
      <c r="L473" s="185">
        <f>L474</f>
        <v>0</v>
      </c>
      <c r="M473" s="181">
        <f t="shared" si="28"/>
        <v>625</v>
      </c>
      <c r="N473" s="181"/>
      <c r="O473" s="181">
        <f t="shared" si="27"/>
        <v>625</v>
      </c>
      <c r="P473" s="145"/>
      <c r="Q473" s="125">
        <f t="shared" si="29"/>
        <v>625</v>
      </c>
    </row>
    <row r="474" spans="1:17" ht="12.75" customHeight="1" x14ac:dyDescent="0.2">
      <c r="A474" s="171" t="s">
        <v>166</v>
      </c>
      <c r="B474" s="172">
        <v>94</v>
      </c>
      <c r="C474" s="173">
        <v>104</v>
      </c>
      <c r="D474" s="174" t="s">
        <v>149</v>
      </c>
      <c r="E474" s="175" t="s">
        <v>3</v>
      </c>
      <c r="F474" s="174" t="s">
        <v>2</v>
      </c>
      <c r="G474" s="176" t="s">
        <v>173</v>
      </c>
      <c r="H474" s="177">
        <v>530</v>
      </c>
      <c r="I474" s="178">
        <v>625</v>
      </c>
      <c r="J474" s="178"/>
      <c r="K474" s="179">
        <f t="shared" si="30"/>
        <v>625</v>
      </c>
      <c r="L474" s="185"/>
      <c r="M474" s="181">
        <f t="shared" si="28"/>
        <v>625</v>
      </c>
      <c r="N474" s="181"/>
      <c r="O474" s="181">
        <f t="shared" si="27"/>
        <v>625</v>
      </c>
      <c r="P474" s="145"/>
      <c r="Q474" s="125">
        <f t="shared" si="29"/>
        <v>625</v>
      </c>
    </row>
    <row r="475" spans="1:17" ht="33.75" customHeight="1" x14ac:dyDescent="0.2">
      <c r="A475" s="171" t="s">
        <v>17</v>
      </c>
      <c r="B475" s="172">
        <v>94</v>
      </c>
      <c r="C475" s="173">
        <v>106</v>
      </c>
      <c r="D475" s="174" t="s">
        <v>7</v>
      </c>
      <c r="E475" s="175" t="s">
        <v>7</v>
      </c>
      <c r="F475" s="174" t="s">
        <v>7</v>
      </c>
      <c r="G475" s="176" t="s">
        <v>7</v>
      </c>
      <c r="H475" s="177" t="s">
        <v>7</v>
      </c>
      <c r="I475" s="178">
        <f>I476</f>
        <v>11477.4</v>
      </c>
      <c r="J475" s="178"/>
      <c r="K475" s="179">
        <f t="shared" si="30"/>
        <v>11477.4</v>
      </c>
      <c r="L475" s="180"/>
      <c r="M475" s="181">
        <f t="shared" si="28"/>
        <v>11477.4</v>
      </c>
      <c r="N475" s="181">
        <f>N476</f>
        <v>0</v>
      </c>
      <c r="O475" s="181">
        <f t="shared" si="27"/>
        <v>11477.4</v>
      </c>
      <c r="P475" s="145"/>
      <c r="Q475" s="125">
        <f t="shared" si="29"/>
        <v>11477.4</v>
      </c>
    </row>
    <row r="476" spans="1:17" ht="33.75" customHeight="1" x14ac:dyDescent="0.2">
      <c r="A476" s="171" t="s">
        <v>317</v>
      </c>
      <c r="B476" s="172">
        <v>94</v>
      </c>
      <c r="C476" s="173">
        <v>106</v>
      </c>
      <c r="D476" s="174" t="s">
        <v>149</v>
      </c>
      <c r="E476" s="175" t="s">
        <v>3</v>
      </c>
      <c r="F476" s="174" t="s">
        <v>2</v>
      </c>
      <c r="G476" s="176" t="s">
        <v>9</v>
      </c>
      <c r="H476" s="177" t="s">
        <v>7</v>
      </c>
      <c r="I476" s="178">
        <f>I477</f>
        <v>11477.4</v>
      </c>
      <c r="J476" s="178"/>
      <c r="K476" s="179">
        <f t="shared" si="30"/>
        <v>11477.4</v>
      </c>
      <c r="L476" s="180"/>
      <c r="M476" s="181">
        <f t="shared" si="28"/>
        <v>11477.4</v>
      </c>
      <c r="N476" s="181">
        <f>N477</f>
        <v>0</v>
      </c>
      <c r="O476" s="181">
        <f t="shared" si="27"/>
        <v>11477.4</v>
      </c>
      <c r="P476" s="145"/>
      <c r="Q476" s="125">
        <f t="shared" si="29"/>
        <v>11477.4</v>
      </c>
    </row>
    <row r="477" spans="1:17" ht="22.5" customHeight="1" x14ac:dyDescent="0.2">
      <c r="A477" s="171" t="s">
        <v>15</v>
      </c>
      <c r="B477" s="172">
        <v>94</v>
      </c>
      <c r="C477" s="173">
        <v>106</v>
      </c>
      <c r="D477" s="174" t="s">
        <v>149</v>
      </c>
      <c r="E477" s="175" t="s">
        <v>3</v>
      </c>
      <c r="F477" s="174" t="s">
        <v>2</v>
      </c>
      <c r="G477" s="176" t="s">
        <v>11</v>
      </c>
      <c r="H477" s="177" t="s">
        <v>7</v>
      </c>
      <c r="I477" s="178">
        <f>I478+I480</f>
        <v>11477.4</v>
      </c>
      <c r="J477" s="178"/>
      <c r="K477" s="179">
        <f t="shared" si="30"/>
        <v>11477.4</v>
      </c>
      <c r="L477" s="180"/>
      <c r="M477" s="181">
        <f t="shared" si="28"/>
        <v>11477.4</v>
      </c>
      <c r="N477" s="181">
        <f>N480+N482</f>
        <v>0</v>
      </c>
      <c r="O477" s="181">
        <f t="shared" si="27"/>
        <v>11477.4</v>
      </c>
      <c r="P477" s="145"/>
      <c r="Q477" s="125">
        <f t="shared" si="29"/>
        <v>11477.4</v>
      </c>
    </row>
    <row r="478" spans="1:17" ht="45" customHeight="1" x14ac:dyDescent="0.2">
      <c r="A478" s="171" t="s">
        <v>6</v>
      </c>
      <c r="B478" s="172">
        <v>94</v>
      </c>
      <c r="C478" s="173">
        <v>106</v>
      </c>
      <c r="D478" s="174" t="s">
        <v>149</v>
      </c>
      <c r="E478" s="175" t="s">
        <v>3</v>
      </c>
      <c r="F478" s="174" t="s">
        <v>2</v>
      </c>
      <c r="G478" s="176" t="s">
        <v>11</v>
      </c>
      <c r="H478" s="177">
        <v>100</v>
      </c>
      <c r="I478" s="178">
        <f>I479</f>
        <v>10741.1</v>
      </c>
      <c r="J478" s="178"/>
      <c r="K478" s="179">
        <f t="shared" si="30"/>
        <v>10741.1</v>
      </c>
      <c r="L478" s="180"/>
      <c r="M478" s="181">
        <f t="shared" si="28"/>
        <v>10741.1</v>
      </c>
      <c r="N478" s="181"/>
      <c r="O478" s="181">
        <f t="shared" si="27"/>
        <v>10741.1</v>
      </c>
      <c r="P478" s="145"/>
      <c r="Q478" s="125">
        <f t="shared" si="29"/>
        <v>10741.1</v>
      </c>
    </row>
    <row r="479" spans="1:17" ht="22.5" customHeight="1" x14ac:dyDescent="0.2">
      <c r="A479" s="171" t="s">
        <v>5</v>
      </c>
      <c r="B479" s="172">
        <v>94</v>
      </c>
      <c r="C479" s="173">
        <v>106</v>
      </c>
      <c r="D479" s="174" t="s">
        <v>149</v>
      </c>
      <c r="E479" s="175" t="s">
        <v>3</v>
      </c>
      <c r="F479" s="174" t="s">
        <v>2</v>
      </c>
      <c r="G479" s="176" t="s">
        <v>11</v>
      </c>
      <c r="H479" s="177">
        <v>120</v>
      </c>
      <c r="I479" s="178">
        <v>10741.1</v>
      </c>
      <c r="J479" s="178"/>
      <c r="K479" s="179">
        <f t="shared" si="30"/>
        <v>10741.1</v>
      </c>
      <c r="L479" s="180"/>
      <c r="M479" s="181">
        <f t="shared" si="28"/>
        <v>10741.1</v>
      </c>
      <c r="N479" s="181"/>
      <c r="O479" s="181">
        <f t="shared" si="27"/>
        <v>10741.1</v>
      </c>
      <c r="P479" s="145"/>
      <c r="Q479" s="125">
        <f t="shared" si="29"/>
        <v>10741.1</v>
      </c>
    </row>
    <row r="480" spans="1:17" ht="22.5" customHeight="1" x14ac:dyDescent="0.2">
      <c r="A480" s="171" t="s">
        <v>14</v>
      </c>
      <c r="B480" s="172">
        <v>94</v>
      </c>
      <c r="C480" s="173">
        <v>106</v>
      </c>
      <c r="D480" s="174" t="s">
        <v>149</v>
      </c>
      <c r="E480" s="175" t="s">
        <v>3</v>
      </c>
      <c r="F480" s="174" t="s">
        <v>2</v>
      </c>
      <c r="G480" s="176" t="s">
        <v>11</v>
      </c>
      <c r="H480" s="177">
        <v>200</v>
      </c>
      <c r="I480" s="178">
        <f>I481</f>
        <v>736.3</v>
      </c>
      <c r="J480" s="178"/>
      <c r="K480" s="179">
        <f t="shared" si="30"/>
        <v>736.3</v>
      </c>
      <c r="L480" s="180"/>
      <c r="M480" s="181">
        <f t="shared" si="28"/>
        <v>736.3</v>
      </c>
      <c r="N480" s="181">
        <f>N481</f>
        <v>-5.0000000000000001E-3</v>
      </c>
      <c r="O480" s="181">
        <f t="shared" ref="O480:O545" si="31">M480+N480</f>
        <v>736.29499999999996</v>
      </c>
      <c r="P480" s="145"/>
      <c r="Q480" s="125">
        <f t="shared" si="29"/>
        <v>736.29499999999996</v>
      </c>
    </row>
    <row r="481" spans="1:17" ht="22.5" customHeight="1" x14ac:dyDescent="0.2">
      <c r="A481" s="171" t="s">
        <v>13</v>
      </c>
      <c r="B481" s="172">
        <v>94</v>
      </c>
      <c r="C481" s="173">
        <v>106</v>
      </c>
      <c r="D481" s="174" t="s">
        <v>149</v>
      </c>
      <c r="E481" s="175" t="s">
        <v>3</v>
      </c>
      <c r="F481" s="174" t="s">
        <v>2</v>
      </c>
      <c r="G481" s="176" t="s">
        <v>11</v>
      </c>
      <c r="H481" s="177">
        <v>240</v>
      </c>
      <c r="I481" s="178">
        <v>736.3</v>
      </c>
      <c r="J481" s="178"/>
      <c r="K481" s="179">
        <f t="shared" si="30"/>
        <v>736.3</v>
      </c>
      <c r="L481" s="180"/>
      <c r="M481" s="181">
        <f t="shared" si="28"/>
        <v>736.3</v>
      </c>
      <c r="N481" s="181">
        <v>-5.0000000000000001E-3</v>
      </c>
      <c r="O481" s="181">
        <f t="shared" si="31"/>
        <v>736.29499999999996</v>
      </c>
      <c r="P481" s="145"/>
      <c r="Q481" s="125">
        <f t="shared" si="29"/>
        <v>736.29499999999996</v>
      </c>
    </row>
    <row r="482" spans="1:17" ht="14.65" customHeight="1" x14ac:dyDescent="0.2">
      <c r="A482" s="171" t="s">
        <v>76</v>
      </c>
      <c r="B482" s="172">
        <v>94</v>
      </c>
      <c r="C482" s="173">
        <v>106</v>
      </c>
      <c r="D482" s="174" t="s">
        <v>149</v>
      </c>
      <c r="E482" s="175" t="s">
        <v>3</v>
      </c>
      <c r="F482" s="174" t="s">
        <v>2</v>
      </c>
      <c r="G482" s="176" t="s">
        <v>11</v>
      </c>
      <c r="H482" s="177">
        <v>800</v>
      </c>
      <c r="I482" s="178"/>
      <c r="J482" s="178"/>
      <c r="K482" s="179"/>
      <c r="L482" s="180"/>
      <c r="M482" s="181"/>
      <c r="N482" s="181">
        <f>N483</f>
        <v>5.0000000000000001E-3</v>
      </c>
      <c r="O482" s="181">
        <f t="shared" si="31"/>
        <v>5.0000000000000001E-3</v>
      </c>
      <c r="P482" s="145"/>
      <c r="Q482" s="125">
        <f t="shared" si="29"/>
        <v>5.0000000000000001E-3</v>
      </c>
    </row>
    <row r="483" spans="1:17" ht="16.149999999999999" customHeight="1" x14ac:dyDescent="0.2">
      <c r="A483" s="171" t="s">
        <v>75</v>
      </c>
      <c r="B483" s="172">
        <v>94</v>
      </c>
      <c r="C483" s="173">
        <v>106</v>
      </c>
      <c r="D483" s="174" t="s">
        <v>149</v>
      </c>
      <c r="E483" s="175" t="s">
        <v>3</v>
      </c>
      <c r="F483" s="174" t="s">
        <v>2</v>
      </c>
      <c r="G483" s="176" t="s">
        <v>11</v>
      </c>
      <c r="H483" s="177">
        <v>850</v>
      </c>
      <c r="I483" s="178"/>
      <c r="J483" s="178"/>
      <c r="K483" s="179"/>
      <c r="L483" s="180"/>
      <c r="M483" s="181"/>
      <c r="N483" s="181">
        <v>5.0000000000000001E-3</v>
      </c>
      <c r="O483" s="181">
        <f t="shared" si="31"/>
        <v>5.0000000000000001E-3</v>
      </c>
      <c r="P483" s="145"/>
      <c r="Q483" s="125">
        <f t="shared" si="29"/>
        <v>5.0000000000000001E-3</v>
      </c>
    </row>
    <row r="484" spans="1:17" ht="12.75" customHeight="1" x14ac:dyDescent="0.2">
      <c r="A484" s="7" t="s">
        <v>172</v>
      </c>
      <c r="B484" s="61">
        <v>94</v>
      </c>
      <c r="C484" s="62">
        <v>111</v>
      </c>
      <c r="D484" s="37" t="s">
        <v>7</v>
      </c>
      <c r="E484" s="38" t="s">
        <v>7</v>
      </c>
      <c r="F484" s="37" t="s">
        <v>7</v>
      </c>
      <c r="G484" s="39" t="s">
        <v>7</v>
      </c>
      <c r="H484" s="40" t="s">
        <v>7</v>
      </c>
      <c r="I484" s="178">
        <f>I485</f>
        <v>5000</v>
      </c>
      <c r="J484" s="178"/>
      <c r="K484" s="179">
        <f t="shared" si="30"/>
        <v>5000</v>
      </c>
      <c r="L484" s="185">
        <f>L485</f>
        <v>-634.77</v>
      </c>
      <c r="M484" s="181">
        <f t="shared" si="28"/>
        <v>4365.2299999999996</v>
      </c>
      <c r="N484" s="181"/>
      <c r="O484" s="82">
        <f t="shared" si="31"/>
        <v>4365.2299999999996</v>
      </c>
      <c r="P484" s="219">
        <f>P485</f>
        <v>-1752.6587100000002</v>
      </c>
      <c r="Q484" s="223">
        <f t="shared" si="29"/>
        <v>2612.5712899999994</v>
      </c>
    </row>
    <row r="485" spans="1:17" ht="22.5" customHeight="1" x14ac:dyDescent="0.2">
      <c r="A485" s="64" t="s">
        <v>32</v>
      </c>
      <c r="B485" s="61">
        <v>94</v>
      </c>
      <c r="C485" s="62">
        <v>111</v>
      </c>
      <c r="D485" s="37" t="s">
        <v>31</v>
      </c>
      <c r="E485" s="38" t="s">
        <v>3</v>
      </c>
      <c r="F485" s="37" t="s">
        <v>2</v>
      </c>
      <c r="G485" s="39" t="s">
        <v>9</v>
      </c>
      <c r="H485" s="40" t="s">
        <v>7</v>
      </c>
      <c r="I485" s="178">
        <f>I486</f>
        <v>5000</v>
      </c>
      <c r="J485" s="178"/>
      <c r="K485" s="179">
        <f t="shared" si="30"/>
        <v>5000</v>
      </c>
      <c r="L485" s="185">
        <f>L486</f>
        <v>-634.77</v>
      </c>
      <c r="M485" s="181">
        <f t="shared" si="28"/>
        <v>4365.2299999999996</v>
      </c>
      <c r="N485" s="181"/>
      <c r="O485" s="82">
        <f t="shared" si="31"/>
        <v>4365.2299999999996</v>
      </c>
      <c r="P485" s="219">
        <f>P486</f>
        <v>-1752.6587100000002</v>
      </c>
      <c r="Q485" s="223">
        <f t="shared" si="29"/>
        <v>2612.5712899999994</v>
      </c>
    </row>
    <row r="486" spans="1:17" ht="22.5" customHeight="1" x14ac:dyDescent="0.2">
      <c r="A486" s="64" t="s">
        <v>32</v>
      </c>
      <c r="B486" s="61">
        <v>94</v>
      </c>
      <c r="C486" s="62">
        <v>111</v>
      </c>
      <c r="D486" s="37" t="s">
        <v>31</v>
      </c>
      <c r="E486" s="38" t="s">
        <v>3</v>
      </c>
      <c r="F486" s="37" t="s">
        <v>2</v>
      </c>
      <c r="G486" s="39" t="s">
        <v>30</v>
      </c>
      <c r="H486" s="40" t="s">
        <v>7</v>
      </c>
      <c r="I486" s="178">
        <f>I487</f>
        <v>5000</v>
      </c>
      <c r="J486" s="178"/>
      <c r="K486" s="179">
        <f t="shared" si="30"/>
        <v>5000</v>
      </c>
      <c r="L486" s="185">
        <f>L487</f>
        <v>-634.77</v>
      </c>
      <c r="M486" s="181">
        <f t="shared" si="28"/>
        <v>4365.2299999999996</v>
      </c>
      <c r="N486" s="181"/>
      <c r="O486" s="82">
        <f t="shared" si="31"/>
        <v>4365.2299999999996</v>
      </c>
      <c r="P486" s="219">
        <f>P487</f>
        <v>-1752.6587100000002</v>
      </c>
      <c r="Q486" s="223">
        <f t="shared" si="29"/>
        <v>2612.5712899999994</v>
      </c>
    </row>
    <row r="487" spans="1:17" ht="12.75" customHeight="1" x14ac:dyDescent="0.2">
      <c r="A487" s="7" t="s">
        <v>76</v>
      </c>
      <c r="B487" s="61">
        <v>94</v>
      </c>
      <c r="C487" s="62">
        <v>111</v>
      </c>
      <c r="D487" s="37" t="s">
        <v>31</v>
      </c>
      <c r="E487" s="38" t="s">
        <v>3</v>
      </c>
      <c r="F487" s="37" t="s">
        <v>2</v>
      </c>
      <c r="G487" s="39" t="s">
        <v>30</v>
      </c>
      <c r="H487" s="40">
        <v>800</v>
      </c>
      <c r="I487" s="178">
        <f>I488</f>
        <v>5000</v>
      </c>
      <c r="J487" s="178"/>
      <c r="K487" s="179">
        <f t="shared" si="30"/>
        <v>5000</v>
      </c>
      <c r="L487" s="185">
        <f>L488</f>
        <v>-634.77</v>
      </c>
      <c r="M487" s="181">
        <f t="shared" si="28"/>
        <v>4365.2299999999996</v>
      </c>
      <c r="N487" s="181"/>
      <c r="O487" s="82">
        <f t="shared" si="31"/>
        <v>4365.2299999999996</v>
      </c>
      <c r="P487" s="219">
        <f>P488</f>
        <v>-1752.6587100000002</v>
      </c>
      <c r="Q487" s="223">
        <f t="shared" si="29"/>
        <v>2612.5712899999994</v>
      </c>
    </row>
    <row r="488" spans="1:17" ht="12.75" customHeight="1" x14ac:dyDescent="0.2">
      <c r="A488" s="7" t="s">
        <v>171</v>
      </c>
      <c r="B488" s="61">
        <v>94</v>
      </c>
      <c r="C488" s="62">
        <v>111</v>
      </c>
      <c r="D488" s="37" t="s">
        <v>31</v>
      </c>
      <c r="E488" s="38" t="s">
        <v>3</v>
      </c>
      <c r="F488" s="37" t="s">
        <v>2</v>
      </c>
      <c r="G488" s="39" t="s">
        <v>30</v>
      </c>
      <c r="H488" s="40">
        <v>870</v>
      </c>
      <c r="I488" s="178">
        <v>5000</v>
      </c>
      <c r="J488" s="178"/>
      <c r="K488" s="179">
        <f t="shared" si="30"/>
        <v>5000</v>
      </c>
      <c r="L488" s="185">
        <f>-490-70-74.77</f>
        <v>-634.77</v>
      </c>
      <c r="M488" s="181">
        <f t="shared" si="28"/>
        <v>4365.2299999999996</v>
      </c>
      <c r="N488" s="181"/>
      <c r="O488" s="82">
        <f t="shared" si="31"/>
        <v>4365.2299999999996</v>
      </c>
      <c r="P488" s="219">
        <f>-2552.65871+800</f>
        <v>-1752.6587100000002</v>
      </c>
      <c r="Q488" s="223">
        <f t="shared" si="29"/>
        <v>2612.5712899999994</v>
      </c>
    </row>
    <row r="489" spans="1:17" ht="12.75" customHeight="1" x14ac:dyDescent="0.2">
      <c r="A489" s="7" t="s">
        <v>95</v>
      </c>
      <c r="B489" s="61">
        <v>94</v>
      </c>
      <c r="C489" s="62">
        <v>113</v>
      </c>
      <c r="D489" s="37" t="s">
        <v>7</v>
      </c>
      <c r="E489" s="38" t="s">
        <v>7</v>
      </c>
      <c r="F489" s="37" t="s">
        <v>7</v>
      </c>
      <c r="G489" s="39" t="s">
        <v>7</v>
      </c>
      <c r="H489" s="40" t="s">
        <v>7</v>
      </c>
      <c r="I489" s="178">
        <f>I490+I498</f>
        <v>8384.5</v>
      </c>
      <c r="J489" s="178">
        <f>J498</f>
        <v>-107.88484999999991</v>
      </c>
      <c r="K489" s="179">
        <f t="shared" si="30"/>
        <v>8276.6151499999996</v>
      </c>
      <c r="L489" s="185">
        <f>L494+L498</f>
        <v>-521.01171999999997</v>
      </c>
      <c r="M489" s="181">
        <f t="shared" si="28"/>
        <v>7755.6034299999992</v>
      </c>
      <c r="N489" s="181">
        <f>N494+N498</f>
        <v>-230</v>
      </c>
      <c r="O489" s="82">
        <f t="shared" si="31"/>
        <v>7525.6034299999992</v>
      </c>
      <c r="P489" s="82">
        <f>P498</f>
        <v>-4281.6154299999998</v>
      </c>
      <c r="Q489" s="223">
        <f t="shared" si="29"/>
        <v>3243.9879999999994</v>
      </c>
    </row>
    <row r="490" spans="1:17" ht="45" customHeight="1" x14ac:dyDescent="0.2">
      <c r="A490" s="171" t="s">
        <v>318</v>
      </c>
      <c r="B490" s="172">
        <v>94</v>
      </c>
      <c r="C490" s="173">
        <v>113</v>
      </c>
      <c r="D490" s="174" t="s">
        <v>41</v>
      </c>
      <c r="E490" s="175" t="s">
        <v>3</v>
      </c>
      <c r="F490" s="174" t="s">
        <v>2</v>
      </c>
      <c r="G490" s="176" t="s">
        <v>9</v>
      </c>
      <c r="H490" s="177" t="s">
        <v>7</v>
      </c>
      <c r="I490" s="178">
        <f>I491</f>
        <v>453</v>
      </c>
      <c r="J490" s="178"/>
      <c r="K490" s="179">
        <f t="shared" si="30"/>
        <v>453</v>
      </c>
      <c r="L490" s="180"/>
      <c r="M490" s="181">
        <f t="shared" si="28"/>
        <v>453</v>
      </c>
      <c r="N490" s="186"/>
      <c r="O490" s="181">
        <f t="shared" si="31"/>
        <v>453</v>
      </c>
      <c r="P490" s="216"/>
      <c r="Q490" s="125">
        <f t="shared" si="29"/>
        <v>453</v>
      </c>
    </row>
    <row r="491" spans="1:17" ht="22.5" customHeight="1" x14ac:dyDescent="0.2">
      <c r="A491" s="171" t="s">
        <v>90</v>
      </c>
      <c r="B491" s="172">
        <v>94</v>
      </c>
      <c r="C491" s="173">
        <v>113</v>
      </c>
      <c r="D491" s="174" t="s">
        <v>41</v>
      </c>
      <c r="E491" s="175" t="s">
        <v>3</v>
      </c>
      <c r="F491" s="174" t="s">
        <v>2</v>
      </c>
      <c r="G491" s="176" t="s">
        <v>89</v>
      </c>
      <c r="H491" s="177" t="s">
        <v>7</v>
      </c>
      <c r="I491" s="178">
        <f>I492</f>
        <v>453</v>
      </c>
      <c r="J491" s="178"/>
      <c r="K491" s="179">
        <f t="shared" si="30"/>
        <v>453</v>
      </c>
      <c r="L491" s="180"/>
      <c r="M491" s="181">
        <f t="shared" si="28"/>
        <v>453</v>
      </c>
      <c r="N491" s="181"/>
      <c r="O491" s="181">
        <f t="shared" si="31"/>
        <v>453</v>
      </c>
      <c r="P491" s="145"/>
      <c r="Q491" s="125">
        <f t="shared" si="29"/>
        <v>453</v>
      </c>
    </row>
    <row r="492" spans="1:17" ht="22.5" customHeight="1" x14ac:dyDescent="0.2">
      <c r="A492" s="171" t="s">
        <v>14</v>
      </c>
      <c r="B492" s="172">
        <v>94</v>
      </c>
      <c r="C492" s="173">
        <v>113</v>
      </c>
      <c r="D492" s="174" t="s">
        <v>41</v>
      </c>
      <c r="E492" s="175" t="s">
        <v>3</v>
      </c>
      <c r="F492" s="174" t="s">
        <v>2</v>
      </c>
      <c r="G492" s="176" t="s">
        <v>89</v>
      </c>
      <c r="H492" s="177">
        <v>200</v>
      </c>
      <c r="I492" s="178">
        <f>I493</f>
        <v>453</v>
      </c>
      <c r="J492" s="178"/>
      <c r="K492" s="179">
        <f t="shared" si="30"/>
        <v>453</v>
      </c>
      <c r="L492" s="180"/>
      <c r="M492" s="181">
        <f t="shared" si="28"/>
        <v>453</v>
      </c>
      <c r="N492" s="181"/>
      <c r="O492" s="181">
        <f t="shared" si="31"/>
        <v>453</v>
      </c>
      <c r="P492" s="145"/>
      <c r="Q492" s="125">
        <f t="shared" si="29"/>
        <v>453</v>
      </c>
    </row>
    <row r="493" spans="1:17" ht="22.5" customHeight="1" x14ac:dyDescent="0.2">
      <c r="A493" s="171" t="s">
        <v>13</v>
      </c>
      <c r="B493" s="172">
        <v>94</v>
      </c>
      <c r="C493" s="173">
        <v>113</v>
      </c>
      <c r="D493" s="174" t="s">
        <v>41</v>
      </c>
      <c r="E493" s="175" t="s">
        <v>3</v>
      </c>
      <c r="F493" s="174" t="s">
        <v>2</v>
      </c>
      <c r="G493" s="176" t="s">
        <v>89</v>
      </c>
      <c r="H493" s="177">
        <v>240</v>
      </c>
      <c r="I493" s="178">
        <v>453</v>
      </c>
      <c r="J493" s="178"/>
      <c r="K493" s="179">
        <f t="shared" si="30"/>
        <v>453</v>
      </c>
      <c r="L493" s="180"/>
      <c r="M493" s="181">
        <f t="shared" si="28"/>
        <v>453</v>
      </c>
      <c r="N493" s="181"/>
      <c r="O493" s="181">
        <f t="shared" si="31"/>
        <v>453</v>
      </c>
      <c r="P493" s="145"/>
      <c r="Q493" s="125">
        <f t="shared" si="29"/>
        <v>453</v>
      </c>
    </row>
    <row r="494" spans="1:17" ht="36.6" customHeight="1" x14ac:dyDescent="0.2">
      <c r="A494" s="171" t="s">
        <v>317</v>
      </c>
      <c r="B494" s="172">
        <v>94</v>
      </c>
      <c r="C494" s="173">
        <v>113</v>
      </c>
      <c r="D494" s="174" t="s">
        <v>149</v>
      </c>
      <c r="E494" s="175" t="s">
        <v>3</v>
      </c>
      <c r="F494" s="174" t="s">
        <v>2</v>
      </c>
      <c r="G494" s="176" t="s">
        <v>9</v>
      </c>
      <c r="H494" s="177"/>
      <c r="I494" s="178"/>
      <c r="J494" s="178"/>
      <c r="K494" s="179"/>
      <c r="L494" s="185">
        <f>L495</f>
        <v>0</v>
      </c>
      <c r="M494" s="181">
        <f t="shared" si="28"/>
        <v>0</v>
      </c>
      <c r="N494" s="181">
        <f>N495</f>
        <v>0</v>
      </c>
      <c r="O494" s="181">
        <f t="shared" si="31"/>
        <v>0</v>
      </c>
      <c r="P494" s="145"/>
      <c r="Q494" s="125">
        <f t="shared" si="29"/>
        <v>0</v>
      </c>
    </row>
    <row r="495" spans="1:17" ht="24.6" customHeight="1" x14ac:dyDescent="0.2">
      <c r="A495" s="171" t="s">
        <v>174</v>
      </c>
      <c r="B495" s="172">
        <v>94</v>
      </c>
      <c r="C495" s="173">
        <v>113</v>
      </c>
      <c r="D495" s="174" t="s">
        <v>149</v>
      </c>
      <c r="E495" s="175" t="s">
        <v>3</v>
      </c>
      <c r="F495" s="174" t="s">
        <v>2</v>
      </c>
      <c r="G495" s="176" t="s">
        <v>173</v>
      </c>
      <c r="H495" s="177" t="s">
        <v>7</v>
      </c>
      <c r="I495" s="178"/>
      <c r="J495" s="178"/>
      <c r="K495" s="179"/>
      <c r="L495" s="185">
        <f>L496</f>
        <v>0</v>
      </c>
      <c r="M495" s="181">
        <f t="shared" si="28"/>
        <v>0</v>
      </c>
      <c r="N495" s="181"/>
      <c r="O495" s="181">
        <f t="shared" si="31"/>
        <v>0</v>
      </c>
      <c r="P495" s="145"/>
      <c r="Q495" s="125">
        <f t="shared" si="29"/>
        <v>0</v>
      </c>
    </row>
    <row r="496" spans="1:17" ht="16.5" customHeight="1" x14ac:dyDescent="0.2">
      <c r="A496" s="171" t="s">
        <v>29</v>
      </c>
      <c r="B496" s="172">
        <v>94</v>
      </c>
      <c r="C496" s="173">
        <v>113</v>
      </c>
      <c r="D496" s="174" t="s">
        <v>149</v>
      </c>
      <c r="E496" s="175" t="s">
        <v>3</v>
      </c>
      <c r="F496" s="174" t="s">
        <v>2</v>
      </c>
      <c r="G496" s="176" t="s">
        <v>173</v>
      </c>
      <c r="H496" s="177">
        <v>500</v>
      </c>
      <c r="I496" s="178"/>
      <c r="J496" s="178"/>
      <c r="K496" s="179"/>
      <c r="L496" s="185">
        <f>L497</f>
        <v>0</v>
      </c>
      <c r="M496" s="181">
        <f t="shared" si="28"/>
        <v>0</v>
      </c>
      <c r="N496" s="181"/>
      <c r="O496" s="181">
        <f t="shared" si="31"/>
        <v>0</v>
      </c>
      <c r="P496" s="145"/>
      <c r="Q496" s="125">
        <f t="shared" si="29"/>
        <v>0</v>
      </c>
    </row>
    <row r="497" spans="1:17" ht="16.5" customHeight="1" x14ac:dyDescent="0.2">
      <c r="A497" s="171" t="s">
        <v>166</v>
      </c>
      <c r="B497" s="172">
        <v>94</v>
      </c>
      <c r="C497" s="173">
        <v>113</v>
      </c>
      <c r="D497" s="174" t="s">
        <v>149</v>
      </c>
      <c r="E497" s="175" t="s">
        <v>3</v>
      </c>
      <c r="F497" s="174" t="s">
        <v>2</v>
      </c>
      <c r="G497" s="176" t="s">
        <v>173</v>
      </c>
      <c r="H497" s="177">
        <v>530</v>
      </c>
      <c r="I497" s="178"/>
      <c r="J497" s="178"/>
      <c r="K497" s="179"/>
      <c r="L497" s="185"/>
      <c r="M497" s="181">
        <f t="shared" si="28"/>
        <v>0</v>
      </c>
      <c r="N497" s="181"/>
      <c r="O497" s="181">
        <f t="shared" si="31"/>
        <v>0</v>
      </c>
      <c r="P497" s="145"/>
      <c r="Q497" s="125">
        <f t="shared" si="29"/>
        <v>0</v>
      </c>
    </row>
    <row r="498" spans="1:17" ht="22.5" customHeight="1" x14ac:dyDescent="0.2">
      <c r="A498" s="7" t="s">
        <v>10</v>
      </c>
      <c r="B498" s="61">
        <v>94</v>
      </c>
      <c r="C498" s="62">
        <v>113</v>
      </c>
      <c r="D498" s="37" t="s">
        <v>4</v>
      </c>
      <c r="E498" s="38" t="s">
        <v>3</v>
      </c>
      <c r="F498" s="37" t="s">
        <v>2</v>
      </c>
      <c r="G498" s="39" t="s">
        <v>9</v>
      </c>
      <c r="H498" s="40" t="s">
        <v>7</v>
      </c>
      <c r="I498" s="178">
        <f>I499+I503</f>
        <v>7931.5</v>
      </c>
      <c r="J498" s="178">
        <f>J499</f>
        <v>-107.88484999999991</v>
      </c>
      <c r="K498" s="179">
        <f t="shared" si="30"/>
        <v>7823.6151499999996</v>
      </c>
      <c r="L498" s="185">
        <f>L503+L499</f>
        <v>-521.01171999999997</v>
      </c>
      <c r="M498" s="181">
        <f t="shared" si="28"/>
        <v>7302.6034299999992</v>
      </c>
      <c r="N498" s="181">
        <f>N499+N503</f>
        <v>-230</v>
      </c>
      <c r="O498" s="82">
        <f t="shared" si="31"/>
        <v>7072.6034299999992</v>
      </c>
      <c r="P498" s="82">
        <f>P503+P499</f>
        <v>-4281.6154299999998</v>
      </c>
      <c r="Q498" s="223">
        <f t="shared" si="29"/>
        <v>2790.9879999999994</v>
      </c>
    </row>
    <row r="499" spans="1:17" ht="33.75" customHeight="1" x14ac:dyDescent="0.2">
      <c r="A499" s="7" t="s">
        <v>83</v>
      </c>
      <c r="B499" s="61">
        <v>94</v>
      </c>
      <c r="C499" s="62">
        <v>113</v>
      </c>
      <c r="D499" s="37" t="s">
        <v>4</v>
      </c>
      <c r="E499" s="38" t="s">
        <v>3</v>
      </c>
      <c r="F499" s="37" t="s">
        <v>2</v>
      </c>
      <c r="G499" s="39" t="s">
        <v>81</v>
      </c>
      <c r="H499" s="40" t="s">
        <v>7</v>
      </c>
      <c r="I499" s="178">
        <f>I500</f>
        <v>2500</v>
      </c>
      <c r="J499" s="178">
        <f>J500</f>
        <v>-107.88484999999991</v>
      </c>
      <c r="K499" s="179">
        <f t="shared" si="30"/>
        <v>2392.1151500000001</v>
      </c>
      <c r="L499" s="185">
        <f>L500</f>
        <v>-394.01172000000003</v>
      </c>
      <c r="M499" s="181">
        <f t="shared" si="28"/>
        <v>1998.1034300000001</v>
      </c>
      <c r="N499" s="181">
        <f>N500</f>
        <v>0</v>
      </c>
      <c r="O499" s="82">
        <f t="shared" si="31"/>
        <v>1998.1034300000001</v>
      </c>
      <c r="P499" s="219">
        <f>P500</f>
        <v>-975.37528999999995</v>
      </c>
      <c r="Q499" s="223">
        <f t="shared" si="29"/>
        <v>1022.7281400000002</v>
      </c>
    </row>
    <row r="500" spans="1:17" ht="12.75" customHeight="1" x14ac:dyDescent="0.2">
      <c r="A500" s="7" t="s">
        <v>76</v>
      </c>
      <c r="B500" s="61">
        <v>94</v>
      </c>
      <c r="C500" s="62">
        <v>113</v>
      </c>
      <c r="D500" s="37" t="s">
        <v>4</v>
      </c>
      <c r="E500" s="38" t="s">
        <v>3</v>
      </c>
      <c r="F500" s="37" t="s">
        <v>2</v>
      </c>
      <c r="G500" s="39" t="s">
        <v>81</v>
      </c>
      <c r="H500" s="40">
        <v>800</v>
      </c>
      <c r="I500" s="178">
        <f>I502</f>
        <v>2500</v>
      </c>
      <c r="J500" s="178">
        <f>J502</f>
        <v>-107.88484999999991</v>
      </c>
      <c r="K500" s="179">
        <f t="shared" si="30"/>
        <v>2392.1151500000001</v>
      </c>
      <c r="L500" s="185">
        <f>L501+L502</f>
        <v>-394.01172000000003</v>
      </c>
      <c r="M500" s="181">
        <f t="shared" si="28"/>
        <v>1998.1034300000001</v>
      </c>
      <c r="N500" s="181">
        <f>N501+N502</f>
        <v>0</v>
      </c>
      <c r="O500" s="82">
        <f t="shared" si="31"/>
        <v>1998.1034300000001</v>
      </c>
      <c r="P500" s="219">
        <f>P501+P502</f>
        <v>-975.37528999999995</v>
      </c>
      <c r="Q500" s="223">
        <f t="shared" si="29"/>
        <v>1022.7281400000002</v>
      </c>
    </row>
    <row r="501" spans="1:17" ht="12.75" customHeight="1" x14ac:dyDescent="0.2">
      <c r="A501" s="7" t="s">
        <v>82</v>
      </c>
      <c r="B501" s="61">
        <v>94</v>
      </c>
      <c r="C501" s="62">
        <v>113</v>
      </c>
      <c r="D501" s="37" t="s">
        <v>4</v>
      </c>
      <c r="E501" s="38" t="s">
        <v>3</v>
      </c>
      <c r="F501" s="37" t="s">
        <v>2</v>
      </c>
      <c r="G501" s="39" t="s">
        <v>81</v>
      </c>
      <c r="H501" s="40">
        <v>830</v>
      </c>
      <c r="I501" s="178"/>
      <c r="J501" s="178"/>
      <c r="K501" s="179"/>
      <c r="L501" s="185">
        <v>3.9</v>
      </c>
      <c r="M501" s="181">
        <f t="shared" si="28"/>
        <v>3.9</v>
      </c>
      <c r="N501" s="181"/>
      <c r="O501" s="82">
        <f t="shared" si="31"/>
        <v>3.9</v>
      </c>
      <c r="P501" s="219">
        <v>21</v>
      </c>
      <c r="Q501" s="223">
        <f t="shared" si="29"/>
        <v>24.9</v>
      </c>
    </row>
    <row r="502" spans="1:17" ht="12.75" customHeight="1" x14ac:dyDescent="0.2">
      <c r="A502" s="7" t="s">
        <v>171</v>
      </c>
      <c r="B502" s="61">
        <v>94</v>
      </c>
      <c r="C502" s="62">
        <v>113</v>
      </c>
      <c r="D502" s="37" t="s">
        <v>4</v>
      </c>
      <c r="E502" s="38" t="s">
        <v>3</v>
      </c>
      <c r="F502" s="37" t="s">
        <v>2</v>
      </c>
      <c r="G502" s="39" t="s">
        <v>81</v>
      </c>
      <c r="H502" s="40">
        <v>870</v>
      </c>
      <c r="I502" s="178">
        <v>2500</v>
      </c>
      <c r="J502" s="178">
        <f>-1500+1392.11515</f>
        <v>-107.88484999999991</v>
      </c>
      <c r="K502" s="179">
        <f t="shared" si="30"/>
        <v>2392.1151500000001</v>
      </c>
      <c r="L502" s="185">
        <f>-3.9-394.01172</f>
        <v>-397.91172</v>
      </c>
      <c r="M502" s="181">
        <f t="shared" si="28"/>
        <v>1994.20343</v>
      </c>
      <c r="N502" s="181"/>
      <c r="O502" s="82">
        <f t="shared" si="31"/>
        <v>1994.20343</v>
      </c>
      <c r="P502" s="219">
        <f>-558.828-21-416.54729</f>
        <v>-996.37528999999995</v>
      </c>
      <c r="Q502" s="223">
        <f t="shared" si="29"/>
        <v>997.82814000000008</v>
      </c>
    </row>
    <row r="503" spans="1:17" ht="56.25" customHeight="1" x14ac:dyDescent="0.2">
      <c r="A503" s="7" t="s">
        <v>334</v>
      </c>
      <c r="B503" s="61">
        <v>94</v>
      </c>
      <c r="C503" s="62">
        <v>113</v>
      </c>
      <c r="D503" s="37" t="s">
        <v>4</v>
      </c>
      <c r="E503" s="38" t="s">
        <v>3</v>
      </c>
      <c r="F503" s="37" t="s">
        <v>2</v>
      </c>
      <c r="G503" s="39" t="s">
        <v>170</v>
      </c>
      <c r="H503" s="40" t="s">
        <v>7</v>
      </c>
      <c r="I503" s="178">
        <f>I504</f>
        <v>5431.5</v>
      </c>
      <c r="J503" s="178"/>
      <c r="K503" s="179">
        <f t="shared" si="30"/>
        <v>5431.5</v>
      </c>
      <c r="L503" s="185">
        <f>L504</f>
        <v>-127</v>
      </c>
      <c r="M503" s="181">
        <f t="shared" si="28"/>
        <v>5304.5</v>
      </c>
      <c r="N503" s="181">
        <f>N504</f>
        <v>-230</v>
      </c>
      <c r="O503" s="82">
        <f t="shared" si="31"/>
        <v>5074.5</v>
      </c>
      <c r="P503" s="82">
        <f>P504</f>
        <v>-3306.2401400000003</v>
      </c>
      <c r="Q503" s="223">
        <f t="shared" si="29"/>
        <v>1768.2598599999997</v>
      </c>
    </row>
    <row r="504" spans="1:17" ht="12.75" customHeight="1" x14ac:dyDescent="0.2">
      <c r="A504" s="7" t="s">
        <v>76</v>
      </c>
      <c r="B504" s="61">
        <v>94</v>
      </c>
      <c r="C504" s="62">
        <v>113</v>
      </c>
      <c r="D504" s="37" t="s">
        <v>4</v>
      </c>
      <c r="E504" s="38" t="s">
        <v>3</v>
      </c>
      <c r="F504" s="37" t="s">
        <v>2</v>
      </c>
      <c r="G504" s="39" t="s">
        <v>170</v>
      </c>
      <c r="H504" s="40">
        <v>800</v>
      </c>
      <c r="I504" s="178">
        <f>I505</f>
        <v>5431.5</v>
      </c>
      <c r="J504" s="178"/>
      <c r="K504" s="179">
        <f t="shared" si="30"/>
        <v>5431.5</v>
      </c>
      <c r="L504" s="185">
        <f>L505</f>
        <v>-127</v>
      </c>
      <c r="M504" s="181">
        <f t="shared" si="28"/>
        <v>5304.5</v>
      </c>
      <c r="N504" s="181">
        <f>N505</f>
        <v>-230</v>
      </c>
      <c r="O504" s="82">
        <f t="shared" si="31"/>
        <v>5074.5</v>
      </c>
      <c r="P504" s="82">
        <f>P505</f>
        <v>-3306.2401400000003</v>
      </c>
      <c r="Q504" s="223">
        <f t="shared" si="29"/>
        <v>1768.2598599999997</v>
      </c>
    </row>
    <row r="505" spans="1:17" ht="12.75" customHeight="1" x14ac:dyDescent="0.2">
      <c r="A505" s="7" t="s">
        <v>171</v>
      </c>
      <c r="B505" s="61">
        <v>94</v>
      </c>
      <c r="C505" s="62">
        <v>113</v>
      </c>
      <c r="D505" s="37" t="s">
        <v>4</v>
      </c>
      <c r="E505" s="38" t="s">
        <v>3</v>
      </c>
      <c r="F505" s="37" t="s">
        <v>2</v>
      </c>
      <c r="G505" s="39" t="s">
        <v>170</v>
      </c>
      <c r="H505" s="40">
        <v>870</v>
      </c>
      <c r="I505" s="178">
        <v>5431.5</v>
      </c>
      <c r="J505" s="178"/>
      <c r="K505" s="179">
        <f t="shared" si="30"/>
        <v>5431.5</v>
      </c>
      <c r="L505" s="185">
        <f>-77-50</f>
        <v>-127</v>
      </c>
      <c r="M505" s="181">
        <f t="shared" si="28"/>
        <v>5304.5</v>
      </c>
      <c r="N505" s="181">
        <f>-150-80</f>
        <v>-230</v>
      </c>
      <c r="O505" s="82">
        <f t="shared" si="31"/>
        <v>5074.5</v>
      </c>
      <c r="P505" s="82">
        <f>-156.94431-901.69978-2186.36973-11.22632-50</f>
        <v>-3306.2401400000003</v>
      </c>
      <c r="Q505" s="223">
        <f t="shared" si="29"/>
        <v>1768.2598599999997</v>
      </c>
    </row>
    <row r="506" spans="1:17" ht="12.75" customHeight="1" x14ac:dyDescent="0.2">
      <c r="A506" s="171" t="s">
        <v>169</v>
      </c>
      <c r="B506" s="172">
        <v>94</v>
      </c>
      <c r="C506" s="173">
        <v>200</v>
      </c>
      <c r="D506" s="174" t="s">
        <v>7</v>
      </c>
      <c r="E506" s="175" t="s">
        <v>7</v>
      </c>
      <c r="F506" s="174" t="s">
        <v>7</v>
      </c>
      <c r="G506" s="176" t="s">
        <v>7</v>
      </c>
      <c r="H506" s="177" t="s">
        <v>7</v>
      </c>
      <c r="I506" s="178">
        <f>I507</f>
        <v>2950.6</v>
      </c>
      <c r="J506" s="178"/>
      <c r="K506" s="179">
        <f t="shared" si="30"/>
        <v>2950.6</v>
      </c>
      <c r="L506" s="180"/>
      <c r="M506" s="181">
        <f t="shared" si="28"/>
        <v>2950.6</v>
      </c>
      <c r="N506" s="181"/>
      <c r="O506" s="181">
        <f t="shared" si="31"/>
        <v>2950.6</v>
      </c>
      <c r="P506" s="145"/>
      <c r="Q506" s="125">
        <f t="shared" si="29"/>
        <v>2950.6</v>
      </c>
    </row>
    <row r="507" spans="1:17" ht="12.75" customHeight="1" x14ac:dyDescent="0.2">
      <c r="A507" s="171" t="s">
        <v>168</v>
      </c>
      <c r="B507" s="172">
        <v>94</v>
      </c>
      <c r="C507" s="173">
        <v>203</v>
      </c>
      <c r="D507" s="174" t="s">
        <v>7</v>
      </c>
      <c r="E507" s="175" t="s">
        <v>7</v>
      </c>
      <c r="F507" s="174" t="s">
        <v>7</v>
      </c>
      <c r="G507" s="176" t="s">
        <v>7</v>
      </c>
      <c r="H507" s="177" t="s">
        <v>7</v>
      </c>
      <c r="I507" s="178">
        <f>I508</f>
        <v>2950.6</v>
      </c>
      <c r="J507" s="178"/>
      <c r="K507" s="179">
        <f t="shared" si="30"/>
        <v>2950.6</v>
      </c>
      <c r="L507" s="180"/>
      <c r="M507" s="181">
        <f t="shared" si="28"/>
        <v>2950.6</v>
      </c>
      <c r="N507" s="181"/>
      <c r="O507" s="181">
        <f t="shared" si="31"/>
        <v>2950.6</v>
      </c>
      <c r="P507" s="145"/>
      <c r="Q507" s="125">
        <f t="shared" si="29"/>
        <v>2950.6</v>
      </c>
    </row>
    <row r="508" spans="1:17" ht="33.75" customHeight="1" x14ac:dyDescent="0.2">
      <c r="A508" s="171" t="s">
        <v>317</v>
      </c>
      <c r="B508" s="172">
        <v>94</v>
      </c>
      <c r="C508" s="173">
        <v>203</v>
      </c>
      <c r="D508" s="174" t="s">
        <v>149</v>
      </c>
      <c r="E508" s="175" t="s">
        <v>3</v>
      </c>
      <c r="F508" s="174" t="s">
        <v>2</v>
      </c>
      <c r="G508" s="176" t="s">
        <v>9</v>
      </c>
      <c r="H508" s="177" t="s">
        <v>7</v>
      </c>
      <c r="I508" s="178">
        <f>I509</f>
        <v>2950.6</v>
      </c>
      <c r="J508" s="178"/>
      <c r="K508" s="179">
        <f t="shared" si="30"/>
        <v>2950.6</v>
      </c>
      <c r="L508" s="180"/>
      <c r="M508" s="181">
        <f t="shared" si="28"/>
        <v>2950.6</v>
      </c>
      <c r="N508" s="181"/>
      <c r="O508" s="181">
        <f t="shared" si="31"/>
        <v>2950.6</v>
      </c>
      <c r="P508" s="145"/>
      <c r="Q508" s="125">
        <f t="shared" si="29"/>
        <v>2950.6</v>
      </c>
    </row>
    <row r="509" spans="1:17" ht="22.5" customHeight="1" x14ac:dyDescent="0.2">
      <c r="A509" s="171" t="s">
        <v>167</v>
      </c>
      <c r="B509" s="172">
        <v>94</v>
      </c>
      <c r="C509" s="173">
        <v>203</v>
      </c>
      <c r="D509" s="174" t="s">
        <v>149</v>
      </c>
      <c r="E509" s="175" t="s">
        <v>3</v>
      </c>
      <c r="F509" s="174" t="s">
        <v>2</v>
      </c>
      <c r="G509" s="176" t="s">
        <v>165</v>
      </c>
      <c r="H509" s="177" t="s">
        <v>7</v>
      </c>
      <c r="I509" s="178">
        <f>I510</f>
        <v>2950.6</v>
      </c>
      <c r="J509" s="178"/>
      <c r="K509" s="179">
        <f t="shared" si="30"/>
        <v>2950.6</v>
      </c>
      <c r="L509" s="180"/>
      <c r="M509" s="181">
        <f t="shared" si="28"/>
        <v>2950.6</v>
      </c>
      <c r="N509" s="181"/>
      <c r="O509" s="181">
        <f t="shared" si="31"/>
        <v>2950.6</v>
      </c>
      <c r="P509" s="145"/>
      <c r="Q509" s="125">
        <f t="shared" si="29"/>
        <v>2950.6</v>
      </c>
    </row>
    <row r="510" spans="1:17" ht="12.75" customHeight="1" x14ac:dyDescent="0.2">
      <c r="A510" s="171" t="s">
        <v>29</v>
      </c>
      <c r="B510" s="172">
        <v>94</v>
      </c>
      <c r="C510" s="173">
        <v>203</v>
      </c>
      <c r="D510" s="174" t="s">
        <v>149</v>
      </c>
      <c r="E510" s="175" t="s">
        <v>3</v>
      </c>
      <c r="F510" s="174" t="s">
        <v>2</v>
      </c>
      <c r="G510" s="176" t="s">
        <v>165</v>
      </c>
      <c r="H510" s="177">
        <v>500</v>
      </c>
      <c r="I510" s="178">
        <f>I511</f>
        <v>2950.6</v>
      </c>
      <c r="J510" s="178"/>
      <c r="K510" s="179">
        <f t="shared" si="30"/>
        <v>2950.6</v>
      </c>
      <c r="L510" s="180"/>
      <c r="M510" s="181">
        <f t="shared" si="28"/>
        <v>2950.6</v>
      </c>
      <c r="N510" s="181"/>
      <c r="O510" s="181">
        <f t="shared" si="31"/>
        <v>2950.6</v>
      </c>
      <c r="P510" s="145"/>
      <c r="Q510" s="125">
        <f t="shared" si="29"/>
        <v>2950.6</v>
      </c>
    </row>
    <row r="511" spans="1:17" ht="12.75" customHeight="1" x14ac:dyDescent="0.2">
      <c r="A511" s="171" t="s">
        <v>166</v>
      </c>
      <c r="B511" s="172">
        <v>94</v>
      </c>
      <c r="C511" s="173">
        <v>203</v>
      </c>
      <c r="D511" s="174" t="s">
        <v>149</v>
      </c>
      <c r="E511" s="175" t="s">
        <v>3</v>
      </c>
      <c r="F511" s="174" t="s">
        <v>2</v>
      </c>
      <c r="G511" s="176" t="s">
        <v>165</v>
      </c>
      <c r="H511" s="177">
        <v>530</v>
      </c>
      <c r="I511" s="178">
        <v>2950.6</v>
      </c>
      <c r="J511" s="178"/>
      <c r="K511" s="179">
        <f t="shared" si="30"/>
        <v>2950.6</v>
      </c>
      <c r="L511" s="180"/>
      <c r="M511" s="181">
        <f t="shared" si="28"/>
        <v>2950.6</v>
      </c>
      <c r="N511" s="181"/>
      <c r="O511" s="181">
        <f t="shared" si="31"/>
        <v>2950.6</v>
      </c>
      <c r="P511" s="145"/>
      <c r="Q511" s="125">
        <f t="shared" si="29"/>
        <v>2950.6</v>
      </c>
    </row>
    <row r="512" spans="1:17" ht="22.5" customHeight="1" x14ac:dyDescent="0.2">
      <c r="A512" s="171" t="s">
        <v>164</v>
      </c>
      <c r="B512" s="172">
        <v>94</v>
      </c>
      <c r="C512" s="173">
        <v>1300</v>
      </c>
      <c r="D512" s="174" t="s">
        <v>7</v>
      </c>
      <c r="E512" s="175" t="s">
        <v>7</v>
      </c>
      <c r="F512" s="174" t="s">
        <v>7</v>
      </c>
      <c r="G512" s="176" t="s">
        <v>7</v>
      </c>
      <c r="H512" s="177" t="s">
        <v>7</v>
      </c>
      <c r="I512" s="178">
        <f>I513</f>
        <v>5219.3</v>
      </c>
      <c r="J512" s="178"/>
      <c r="K512" s="179">
        <f t="shared" si="30"/>
        <v>5219.3</v>
      </c>
      <c r="L512" s="180"/>
      <c r="M512" s="181">
        <f t="shared" si="28"/>
        <v>5219.3</v>
      </c>
      <c r="N512" s="181">
        <f>N513</f>
        <v>-2913</v>
      </c>
      <c r="O512" s="181">
        <f t="shared" si="31"/>
        <v>2306.3000000000002</v>
      </c>
      <c r="P512" s="145"/>
      <c r="Q512" s="125">
        <f t="shared" si="29"/>
        <v>2306.3000000000002</v>
      </c>
    </row>
    <row r="513" spans="1:17" ht="22.5" customHeight="1" x14ac:dyDescent="0.2">
      <c r="A513" s="171" t="s">
        <v>163</v>
      </c>
      <c r="B513" s="172">
        <v>94</v>
      </c>
      <c r="C513" s="173">
        <v>1301</v>
      </c>
      <c r="D513" s="174" t="s">
        <v>7</v>
      </c>
      <c r="E513" s="175" t="s">
        <v>7</v>
      </c>
      <c r="F513" s="174" t="s">
        <v>7</v>
      </c>
      <c r="G513" s="176" t="s">
        <v>7</v>
      </c>
      <c r="H513" s="177" t="s">
        <v>7</v>
      </c>
      <c r="I513" s="178">
        <f>I514</f>
        <v>5219.3</v>
      </c>
      <c r="J513" s="178"/>
      <c r="K513" s="179">
        <f t="shared" si="30"/>
        <v>5219.3</v>
      </c>
      <c r="L513" s="180"/>
      <c r="M513" s="181">
        <f t="shared" si="28"/>
        <v>5219.3</v>
      </c>
      <c r="N513" s="181">
        <f>N514</f>
        <v>-2913</v>
      </c>
      <c r="O513" s="181">
        <f t="shared" si="31"/>
        <v>2306.3000000000002</v>
      </c>
      <c r="P513" s="145"/>
      <c r="Q513" s="125">
        <f t="shared" si="29"/>
        <v>2306.3000000000002</v>
      </c>
    </row>
    <row r="514" spans="1:17" ht="33.75" customHeight="1" x14ac:dyDescent="0.2">
      <c r="A514" s="171" t="s">
        <v>317</v>
      </c>
      <c r="B514" s="172">
        <v>94</v>
      </c>
      <c r="C514" s="173">
        <v>1301</v>
      </c>
      <c r="D514" s="174" t="s">
        <v>149</v>
      </c>
      <c r="E514" s="175" t="s">
        <v>3</v>
      </c>
      <c r="F514" s="174" t="s">
        <v>2</v>
      </c>
      <c r="G514" s="176" t="s">
        <v>9</v>
      </c>
      <c r="H514" s="177" t="s">
        <v>7</v>
      </c>
      <c r="I514" s="178">
        <f>I515</f>
        <v>5219.3</v>
      </c>
      <c r="J514" s="178"/>
      <c r="K514" s="179">
        <f t="shared" si="30"/>
        <v>5219.3</v>
      </c>
      <c r="L514" s="180"/>
      <c r="M514" s="181">
        <f t="shared" si="28"/>
        <v>5219.3</v>
      </c>
      <c r="N514" s="181">
        <f>N515</f>
        <v>-2913</v>
      </c>
      <c r="O514" s="181">
        <f t="shared" si="31"/>
        <v>2306.3000000000002</v>
      </c>
      <c r="P514" s="145"/>
      <c r="Q514" s="125">
        <f t="shared" si="29"/>
        <v>2306.3000000000002</v>
      </c>
    </row>
    <row r="515" spans="1:17" ht="12.75" customHeight="1" x14ac:dyDescent="0.2">
      <c r="A515" s="171" t="s">
        <v>161</v>
      </c>
      <c r="B515" s="172">
        <v>94</v>
      </c>
      <c r="C515" s="173">
        <v>1301</v>
      </c>
      <c r="D515" s="174" t="s">
        <v>149</v>
      </c>
      <c r="E515" s="175" t="s">
        <v>3</v>
      </c>
      <c r="F515" s="174" t="s">
        <v>2</v>
      </c>
      <c r="G515" s="176" t="s">
        <v>160</v>
      </c>
      <c r="H515" s="177" t="s">
        <v>7</v>
      </c>
      <c r="I515" s="178">
        <f>I516</f>
        <v>5219.3</v>
      </c>
      <c r="J515" s="178"/>
      <c r="K515" s="179">
        <f t="shared" si="30"/>
        <v>5219.3</v>
      </c>
      <c r="L515" s="180"/>
      <c r="M515" s="181">
        <f t="shared" si="28"/>
        <v>5219.3</v>
      </c>
      <c r="N515" s="181">
        <f>N516</f>
        <v>-2913</v>
      </c>
      <c r="O515" s="181">
        <f t="shared" si="31"/>
        <v>2306.3000000000002</v>
      </c>
      <c r="P515" s="145"/>
      <c r="Q515" s="125">
        <f t="shared" si="29"/>
        <v>2306.3000000000002</v>
      </c>
    </row>
    <row r="516" spans="1:17" ht="12.75" customHeight="1" x14ac:dyDescent="0.2">
      <c r="A516" s="171" t="s">
        <v>162</v>
      </c>
      <c r="B516" s="172">
        <v>94</v>
      </c>
      <c r="C516" s="173">
        <v>1301</v>
      </c>
      <c r="D516" s="174" t="s">
        <v>149</v>
      </c>
      <c r="E516" s="175" t="s">
        <v>3</v>
      </c>
      <c r="F516" s="174" t="s">
        <v>2</v>
      </c>
      <c r="G516" s="176" t="s">
        <v>160</v>
      </c>
      <c r="H516" s="177">
        <v>700</v>
      </c>
      <c r="I516" s="178">
        <f>I517</f>
        <v>5219.3</v>
      </c>
      <c r="J516" s="178"/>
      <c r="K516" s="179">
        <f t="shared" si="30"/>
        <v>5219.3</v>
      </c>
      <c r="L516" s="180"/>
      <c r="M516" s="181">
        <f t="shared" si="28"/>
        <v>5219.3</v>
      </c>
      <c r="N516" s="181">
        <f>N517</f>
        <v>-2913</v>
      </c>
      <c r="O516" s="181">
        <f t="shared" si="31"/>
        <v>2306.3000000000002</v>
      </c>
      <c r="P516" s="145"/>
      <c r="Q516" s="125">
        <f t="shared" si="29"/>
        <v>2306.3000000000002</v>
      </c>
    </row>
    <row r="517" spans="1:17" ht="12.75" customHeight="1" x14ac:dyDescent="0.2">
      <c r="A517" s="171" t="s">
        <v>161</v>
      </c>
      <c r="B517" s="172">
        <v>94</v>
      </c>
      <c r="C517" s="173">
        <v>1301</v>
      </c>
      <c r="D517" s="174" t="s">
        <v>149</v>
      </c>
      <c r="E517" s="175" t="s">
        <v>3</v>
      </c>
      <c r="F517" s="174" t="s">
        <v>2</v>
      </c>
      <c r="G517" s="176" t="s">
        <v>160</v>
      </c>
      <c r="H517" s="177">
        <v>730</v>
      </c>
      <c r="I517" s="178">
        <v>5219.3</v>
      </c>
      <c r="J517" s="178"/>
      <c r="K517" s="179">
        <f t="shared" si="30"/>
        <v>5219.3</v>
      </c>
      <c r="L517" s="180"/>
      <c r="M517" s="181">
        <f t="shared" ref="M517:M591" si="32">K517+L517</f>
        <v>5219.3</v>
      </c>
      <c r="N517" s="181">
        <v>-2913</v>
      </c>
      <c r="O517" s="181">
        <f t="shared" si="31"/>
        <v>2306.3000000000002</v>
      </c>
      <c r="P517" s="145"/>
      <c r="Q517" s="125">
        <f t="shared" si="29"/>
        <v>2306.3000000000002</v>
      </c>
    </row>
    <row r="518" spans="1:17" ht="22.5" customHeight="1" x14ac:dyDescent="0.2">
      <c r="A518" s="171" t="s">
        <v>34</v>
      </c>
      <c r="B518" s="172">
        <v>94</v>
      </c>
      <c r="C518" s="173">
        <v>1400</v>
      </c>
      <c r="D518" s="174" t="s">
        <v>7</v>
      </c>
      <c r="E518" s="175" t="s">
        <v>7</v>
      </c>
      <c r="F518" s="174" t="s">
        <v>7</v>
      </c>
      <c r="G518" s="176" t="s">
        <v>7</v>
      </c>
      <c r="H518" s="177" t="s">
        <v>7</v>
      </c>
      <c r="I518" s="178">
        <f>I519+I527</f>
        <v>22862.1</v>
      </c>
      <c r="J518" s="178"/>
      <c r="K518" s="179">
        <f t="shared" si="30"/>
        <v>22862.1</v>
      </c>
      <c r="L518" s="180"/>
      <c r="M518" s="181">
        <f t="shared" si="32"/>
        <v>22862.1</v>
      </c>
      <c r="N518" s="181"/>
      <c r="O518" s="181">
        <f t="shared" si="31"/>
        <v>22862.1</v>
      </c>
      <c r="P518" s="145"/>
      <c r="Q518" s="125">
        <f t="shared" si="29"/>
        <v>22862.1</v>
      </c>
    </row>
    <row r="519" spans="1:17" ht="22.5" customHeight="1" x14ac:dyDescent="0.2">
      <c r="A519" s="171" t="s">
        <v>159</v>
      </c>
      <c r="B519" s="172">
        <v>94</v>
      </c>
      <c r="C519" s="173">
        <v>1401</v>
      </c>
      <c r="D519" s="174" t="s">
        <v>7</v>
      </c>
      <c r="E519" s="175" t="s">
        <v>7</v>
      </c>
      <c r="F519" s="174" t="s">
        <v>7</v>
      </c>
      <c r="G519" s="176" t="s">
        <v>7</v>
      </c>
      <c r="H519" s="177" t="s">
        <v>7</v>
      </c>
      <c r="I519" s="178">
        <f>I520</f>
        <v>5958</v>
      </c>
      <c r="J519" s="178"/>
      <c r="K519" s="179">
        <f t="shared" si="30"/>
        <v>5958</v>
      </c>
      <c r="L519" s="180"/>
      <c r="M519" s="181">
        <f t="shared" si="32"/>
        <v>5958</v>
      </c>
      <c r="N519" s="181"/>
      <c r="O519" s="181">
        <f t="shared" si="31"/>
        <v>5958</v>
      </c>
      <c r="P519" s="145"/>
      <c r="Q519" s="125">
        <f t="shared" si="29"/>
        <v>5958</v>
      </c>
    </row>
    <row r="520" spans="1:17" ht="33.75" customHeight="1" x14ac:dyDescent="0.2">
      <c r="A520" s="171" t="s">
        <v>150</v>
      </c>
      <c r="B520" s="172">
        <v>94</v>
      </c>
      <c r="C520" s="173">
        <v>1401</v>
      </c>
      <c r="D520" s="174" t="s">
        <v>149</v>
      </c>
      <c r="E520" s="175" t="s">
        <v>3</v>
      </c>
      <c r="F520" s="174" t="s">
        <v>2</v>
      </c>
      <c r="G520" s="176" t="s">
        <v>9</v>
      </c>
      <c r="H520" s="177" t="s">
        <v>7</v>
      </c>
      <c r="I520" s="178">
        <f>I521+I524</f>
        <v>5958</v>
      </c>
      <c r="J520" s="178"/>
      <c r="K520" s="179">
        <f t="shared" si="30"/>
        <v>5958</v>
      </c>
      <c r="L520" s="180"/>
      <c r="M520" s="181">
        <f t="shared" si="32"/>
        <v>5958</v>
      </c>
      <c r="N520" s="181"/>
      <c r="O520" s="181">
        <f t="shared" si="31"/>
        <v>5958</v>
      </c>
      <c r="P520" s="145"/>
      <c r="Q520" s="125">
        <f t="shared" si="29"/>
        <v>5958</v>
      </c>
    </row>
    <row r="521" spans="1:17" ht="12.75" customHeight="1" x14ac:dyDescent="0.2">
      <c r="A521" s="171" t="s">
        <v>158</v>
      </c>
      <c r="B521" s="172">
        <v>94</v>
      </c>
      <c r="C521" s="173">
        <v>1401</v>
      </c>
      <c r="D521" s="174" t="s">
        <v>149</v>
      </c>
      <c r="E521" s="175" t="s">
        <v>3</v>
      </c>
      <c r="F521" s="174" t="s">
        <v>2</v>
      </c>
      <c r="G521" s="176" t="s">
        <v>157</v>
      </c>
      <c r="H521" s="177" t="s">
        <v>7</v>
      </c>
      <c r="I521" s="178">
        <f>I522</f>
        <v>4765.8999999999996</v>
      </c>
      <c r="J521" s="178"/>
      <c r="K521" s="179">
        <f t="shared" si="30"/>
        <v>4765.8999999999996</v>
      </c>
      <c r="L521" s="180"/>
      <c r="M521" s="181">
        <f t="shared" si="32"/>
        <v>4765.8999999999996</v>
      </c>
      <c r="N521" s="181"/>
      <c r="O521" s="181">
        <f t="shared" si="31"/>
        <v>4765.8999999999996</v>
      </c>
      <c r="P521" s="145"/>
      <c r="Q521" s="125">
        <f t="shared" si="29"/>
        <v>4765.8999999999996</v>
      </c>
    </row>
    <row r="522" spans="1:17" ht="12.75" customHeight="1" x14ac:dyDescent="0.2">
      <c r="A522" s="171" t="s">
        <v>29</v>
      </c>
      <c r="B522" s="172">
        <v>94</v>
      </c>
      <c r="C522" s="173">
        <v>1401</v>
      </c>
      <c r="D522" s="174" t="s">
        <v>149</v>
      </c>
      <c r="E522" s="175" t="s">
        <v>3</v>
      </c>
      <c r="F522" s="174" t="s">
        <v>2</v>
      </c>
      <c r="G522" s="176" t="s">
        <v>157</v>
      </c>
      <c r="H522" s="177">
        <v>500</v>
      </c>
      <c r="I522" s="178">
        <f>I523</f>
        <v>4765.8999999999996</v>
      </c>
      <c r="J522" s="178"/>
      <c r="K522" s="179">
        <f t="shared" si="30"/>
        <v>4765.8999999999996</v>
      </c>
      <c r="L522" s="180"/>
      <c r="M522" s="181">
        <f t="shared" si="32"/>
        <v>4765.8999999999996</v>
      </c>
      <c r="N522" s="181"/>
      <c r="O522" s="181">
        <f t="shared" si="31"/>
        <v>4765.8999999999996</v>
      </c>
      <c r="P522" s="145"/>
      <c r="Q522" s="125">
        <f t="shared" ref="Q522:Q594" si="33">O522+P522</f>
        <v>4765.8999999999996</v>
      </c>
    </row>
    <row r="523" spans="1:17" ht="12.75" customHeight="1" x14ac:dyDescent="0.2">
      <c r="A523" s="171" t="s">
        <v>152</v>
      </c>
      <c r="B523" s="172">
        <v>94</v>
      </c>
      <c r="C523" s="173">
        <v>1401</v>
      </c>
      <c r="D523" s="174" t="s">
        <v>149</v>
      </c>
      <c r="E523" s="175" t="s">
        <v>3</v>
      </c>
      <c r="F523" s="174" t="s">
        <v>2</v>
      </c>
      <c r="G523" s="176" t="s">
        <v>157</v>
      </c>
      <c r="H523" s="177">
        <v>510</v>
      </c>
      <c r="I523" s="178">
        <v>4765.8999999999996</v>
      </c>
      <c r="J523" s="178"/>
      <c r="K523" s="179">
        <f t="shared" si="30"/>
        <v>4765.8999999999996</v>
      </c>
      <c r="L523" s="180"/>
      <c r="M523" s="181">
        <f t="shared" si="32"/>
        <v>4765.8999999999996</v>
      </c>
      <c r="N523" s="181"/>
      <c r="O523" s="181">
        <f t="shared" si="31"/>
        <v>4765.8999999999996</v>
      </c>
      <c r="P523" s="145"/>
      <c r="Q523" s="125">
        <f t="shared" si="33"/>
        <v>4765.8999999999996</v>
      </c>
    </row>
    <row r="524" spans="1:17" ht="22.5" customHeight="1" x14ac:dyDescent="0.2">
      <c r="A524" s="171" t="s">
        <v>156</v>
      </c>
      <c r="B524" s="172">
        <v>94</v>
      </c>
      <c r="C524" s="173">
        <v>1401</v>
      </c>
      <c r="D524" s="174" t="s">
        <v>149</v>
      </c>
      <c r="E524" s="175" t="s">
        <v>3</v>
      </c>
      <c r="F524" s="174" t="s">
        <v>2</v>
      </c>
      <c r="G524" s="176" t="s">
        <v>155</v>
      </c>
      <c r="H524" s="177" t="s">
        <v>7</v>
      </c>
      <c r="I524" s="178">
        <f>I525</f>
        <v>1192.0999999999999</v>
      </c>
      <c r="J524" s="178"/>
      <c r="K524" s="179">
        <f t="shared" si="30"/>
        <v>1192.0999999999999</v>
      </c>
      <c r="L524" s="180"/>
      <c r="M524" s="181">
        <f t="shared" si="32"/>
        <v>1192.0999999999999</v>
      </c>
      <c r="N524" s="181"/>
      <c r="O524" s="181">
        <f t="shared" si="31"/>
        <v>1192.0999999999999</v>
      </c>
      <c r="P524" s="145"/>
      <c r="Q524" s="125">
        <f t="shared" si="33"/>
        <v>1192.0999999999999</v>
      </c>
    </row>
    <row r="525" spans="1:17" ht="12.75" customHeight="1" x14ac:dyDescent="0.2">
      <c r="A525" s="171" t="s">
        <v>29</v>
      </c>
      <c r="B525" s="172">
        <v>94</v>
      </c>
      <c r="C525" s="173">
        <v>1401</v>
      </c>
      <c r="D525" s="174" t="s">
        <v>149</v>
      </c>
      <c r="E525" s="175" t="s">
        <v>3</v>
      </c>
      <c r="F525" s="174" t="s">
        <v>2</v>
      </c>
      <c r="G525" s="176" t="s">
        <v>155</v>
      </c>
      <c r="H525" s="177">
        <v>500</v>
      </c>
      <c r="I525" s="178">
        <f>I526</f>
        <v>1192.0999999999999</v>
      </c>
      <c r="J525" s="178"/>
      <c r="K525" s="179">
        <f t="shared" si="30"/>
        <v>1192.0999999999999</v>
      </c>
      <c r="L525" s="180"/>
      <c r="M525" s="181">
        <f t="shared" si="32"/>
        <v>1192.0999999999999</v>
      </c>
      <c r="N525" s="181"/>
      <c r="O525" s="181">
        <f t="shared" si="31"/>
        <v>1192.0999999999999</v>
      </c>
      <c r="P525" s="145"/>
      <c r="Q525" s="125">
        <f t="shared" si="33"/>
        <v>1192.0999999999999</v>
      </c>
    </row>
    <row r="526" spans="1:17" ht="12.75" customHeight="1" x14ac:dyDescent="0.2">
      <c r="A526" s="171" t="s">
        <v>152</v>
      </c>
      <c r="B526" s="172">
        <v>94</v>
      </c>
      <c r="C526" s="173">
        <v>1401</v>
      </c>
      <c r="D526" s="174" t="s">
        <v>149</v>
      </c>
      <c r="E526" s="175" t="s">
        <v>3</v>
      </c>
      <c r="F526" s="174" t="s">
        <v>2</v>
      </c>
      <c r="G526" s="176" t="s">
        <v>155</v>
      </c>
      <c r="H526" s="177">
        <v>510</v>
      </c>
      <c r="I526" s="178">
        <v>1192.0999999999999</v>
      </c>
      <c r="J526" s="178"/>
      <c r="K526" s="179">
        <f t="shared" si="30"/>
        <v>1192.0999999999999</v>
      </c>
      <c r="L526" s="180"/>
      <c r="M526" s="181">
        <f t="shared" si="32"/>
        <v>1192.0999999999999</v>
      </c>
      <c r="N526" s="181"/>
      <c r="O526" s="181">
        <f t="shared" si="31"/>
        <v>1192.0999999999999</v>
      </c>
      <c r="P526" s="145"/>
      <c r="Q526" s="125">
        <f t="shared" si="33"/>
        <v>1192.0999999999999</v>
      </c>
    </row>
    <row r="527" spans="1:17" ht="12.75" customHeight="1" x14ac:dyDescent="0.2">
      <c r="A527" s="171" t="s">
        <v>154</v>
      </c>
      <c r="B527" s="172">
        <v>94</v>
      </c>
      <c r="C527" s="173">
        <v>1402</v>
      </c>
      <c r="D527" s="174" t="s">
        <v>7</v>
      </c>
      <c r="E527" s="175" t="s">
        <v>7</v>
      </c>
      <c r="F527" s="174" t="s">
        <v>7</v>
      </c>
      <c r="G527" s="176" t="s">
        <v>7</v>
      </c>
      <c r="H527" s="177" t="s">
        <v>7</v>
      </c>
      <c r="I527" s="178">
        <f>I528</f>
        <v>16904.099999999999</v>
      </c>
      <c r="J527" s="178"/>
      <c r="K527" s="179">
        <f t="shared" si="30"/>
        <v>16904.099999999999</v>
      </c>
      <c r="L527" s="180"/>
      <c r="M527" s="181">
        <f t="shared" si="32"/>
        <v>16904.099999999999</v>
      </c>
      <c r="N527" s="181"/>
      <c r="O527" s="181">
        <f t="shared" si="31"/>
        <v>16904.099999999999</v>
      </c>
      <c r="P527" s="145"/>
      <c r="Q527" s="125">
        <f t="shared" si="33"/>
        <v>16904.099999999999</v>
      </c>
    </row>
    <row r="528" spans="1:17" ht="33.75" customHeight="1" x14ac:dyDescent="0.2">
      <c r="A528" s="171" t="s">
        <v>317</v>
      </c>
      <c r="B528" s="172">
        <v>94</v>
      </c>
      <c r="C528" s="173">
        <v>1402</v>
      </c>
      <c r="D528" s="174" t="s">
        <v>149</v>
      </c>
      <c r="E528" s="175" t="s">
        <v>3</v>
      </c>
      <c r="F528" s="174" t="s">
        <v>2</v>
      </c>
      <c r="G528" s="176" t="s">
        <v>9</v>
      </c>
      <c r="H528" s="177" t="s">
        <v>7</v>
      </c>
      <c r="I528" s="178">
        <f>I529</f>
        <v>16904.099999999999</v>
      </c>
      <c r="J528" s="178"/>
      <c r="K528" s="179">
        <f t="shared" si="30"/>
        <v>16904.099999999999</v>
      </c>
      <c r="L528" s="180"/>
      <c r="M528" s="181">
        <f t="shared" si="32"/>
        <v>16904.099999999999</v>
      </c>
      <c r="N528" s="181"/>
      <c r="O528" s="181">
        <f t="shared" si="31"/>
        <v>16904.099999999999</v>
      </c>
      <c r="P528" s="145"/>
      <c r="Q528" s="125">
        <f t="shared" si="33"/>
        <v>16904.099999999999</v>
      </c>
    </row>
    <row r="529" spans="1:17" ht="22.5" customHeight="1" x14ac:dyDescent="0.2">
      <c r="A529" s="171" t="s">
        <v>153</v>
      </c>
      <c r="B529" s="172">
        <v>94</v>
      </c>
      <c r="C529" s="173">
        <v>1402</v>
      </c>
      <c r="D529" s="174" t="s">
        <v>149</v>
      </c>
      <c r="E529" s="175" t="s">
        <v>3</v>
      </c>
      <c r="F529" s="174" t="s">
        <v>2</v>
      </c>
      <c r="G529" s="176" t="s">
        <v>151</v>
      </c>
      <c r="H529" s="177" t="s">
        <v>7</v>
      </c>
      <c r="I529" s="178">
        <f>I530</f>
        <v>16904.099999999999</v>
      </c>
      <c r="J529" s="178"/>
      <c r="K529" s="179">
        <f t="shared" si="30"/>
        <v>16904.099999999999</v>
      </c>
      <c r="L529" s="180"/>
      <c r="M529" s="181">
        <f t="shared" si="32"/>
        <v>16904.099999999999</v>
      </c>
      <c r="N529" s="181"/>
      <c r="O529" s="181">
        <f t="shared" si="31"/>
        <v>16904.099999999999</v>
      </c>
      <c r="P529" s="145"/>
      <c r="Q529" s="125">
        <f t="shared" si="33"/>
        <v>16904.099999999999</v>
      </c>
    </row>
    <row r="530" spans="1:17" ht="12.75" customHeight="1" x14ac:dyDescent="0.2">
      <c r="A530" s="171" t="s">
        <v>29</v>
      </c>
      <c r="B530" s="172">
        <v>94</v>
      </c>
      <c r="C530" s="173">
        <v>1402</v>
      </c>
      <c r="D530" s="174" t="s">
        <v>149</v>
      </c>
      <c r="E530" s="175" t="s">
        <v>3</v>
      </c>
      <c r="F530" s="174" t="s">
        <v>2</v>
      </c>
      <c r="G530" s="176" t="s">
        <v>151</v>
      </c>
      <c r="H530" s="177">
        <v>500</v>
      </c>
      <c r="I530" s="178">
        <f>I531</f>
        <v>16904.099999999999</v>
      </c>
      <c r="J530" s="178"/>
      <c r="K530" s="179">
        <f t="shared" si="30"/>
        <v>16904.099999999999</v>
      </c>
      <c r="L530" s="180"/>
      <c r="M530" s="181">
        <f t="shared" si="32"/>
        <v>16904.099999999999</v>
      </c>
      <c r="N530" s="181"/>
      <c r="O530" s="181">
        <f t="shared" si="31"/>
        <v>16904.099999999999</v>
      </c>
      <c r="P530" s="145"/>
      <c r="Q530" s="125">
        <f t="shared" si="33"/>
        <v>16904.099999999999</v>
      </c>
    </row>
    <row r="531" spans="1:17" ht="12.75" customHeight="1" x14ac:dyDescent="0.2">
      <c r="A531" s="171" t="s">
        <v>152</v>
      </c>
      <c r="B531" s="172">
        <v>94</v>
      </c>
      <c r="C531" s="173">
        <v>1402</v>
      </c>
      <c r="D531" s="174" t="s">
        <v>149</v>
      </c>
      <c r="E531" s="175" t="s">
        <v>3</v>
      </c>
      <c r="F531" s="174" t="s">
        <v>2</v>
      </c>
      <c r="G531" s="176" t="s">
        <v>151</v>
      </c>
      <c r="H531" s="177">
        <v>510</v>
      </c>
      <c r="I531" s="178">
        <v>16904.099999999999</v>
      </c>
      <c r="J531" s="178"/>
      <c r="K531" s="179">
        <f t="shared" si="30"/>
        <v>16904.099999999999</v>
      </c>
      <c r="L531" s="180"/>
      <c r="M531" s="181">
        <f t="shared" si="32"/>
        <v>16904.099999999999</v>
      </c>
      <c r="N531" s="181"/>
      <c r="O531" s="181">
        <f t="shared" si="31"/>
        <v>16904.099999999999</v>
      </c>
      <c r="P531" s="145"/>
      <c r="Q531" s="125">
        <f t="shared" si="33"/>
        <v>16904.099999999999</v>
      </c>
    </row>
    <row r="532" spans="1:17" ht="33.75" customHeight="1" x14ac:dyDescent="0.2">
      <c r="A532" s="65" t="s">
        <v>148</v>
      </c>
      <c r="B532" s="66">
        <v>136</v>
      </c>
      <c r="C532" s="67" t="s">
        <v>7</v>
      </c>
      <c r="D532" s="30" t="s">
        <v>7</v>
      </c>
      <c r="E532" s="31" t="s">
        <v>7</v>
      </c>
      <c r="F532" s="30" t="s">
        <v>7</v>
      </c>
      <c r="G532" s="32" t="s">
        <v>7</v>
      </c>
      <c r="H532" s="33" t="s">
        <v>7</v>
      </c>
      <c r="I532" s="182">
        <f>I533+I554+I581</f>
        <v>9883.1</v>
      </c>
      <c r="J532" s="182">
        <f>J533+J554+J581</f>
        <v>248.2</v>
      </c>
      <c r="K532" s="183">
        <f t="shared" si="30"/>
        <v>10131.300000000001</v>
      </c>
      <c r="L532" s="180"/>
      <c r="M532" s="184">
        <f t="shared" si="32"/>
        <v>10131.300000000001</v>
      </c>
      <c r="N532" s="184">
        <f>N533+N554</f>
        <v>0</v>
      </c>
      <c r="O532" s="85">
        <f t="shared" si="31"/>
        <v>10131.300000000001</v>
      </c>
      <c r="P532" s="222">
        <f>P533+P554+P581+P548</f>
        <v>12988.246480000002</v>
      </c>
      <c r="Q532" s="224">
        <f t="shared" si="33"/>
        <v>23119.546480000005</v>
      </c>
    </row>
    <row r="533" spans="1:17" ht="12.75" customHeight="1" x14ac:dyDescent="0.2">
      <c r="A533" s="171" t="s">
        <v>26</v>
      </c>
      <c r="B533" s="172">
        <v>136</v>
      </c>
      <c r="C533" s="173">
        <v>100</v>
      </c>
      <c r="D533" s="174" t="s">
        <v>7</v>
      </c>
      <c r="E533" s="175" t="s">
        <v>7</v>
      </c>
      <c r="F533" s="174" t="s">
        <v>7</v>
      </c>
      <c r="G533" s="176" t="s">
        <v>7</v>
      </c>
      <c r="H533" s="177" t="s">
        <v>7</v>
      </c>
      <c r="I533" s="178">
        <f>I534+I539</f>
        <v>978</v>
      </c>
      <c r="J533" s="178"/>
      <c r="K533" s="179">
        <f t="shared" si="30"/>
        <v>978</v>
      </c>
      <c r="L533" s="180"/>
      <c r="M533" s="181">
        <f t="shared" si="32"/>
        <v>978</v>
      </c>
      <c r="N533" s="181"/>
      <c r="O533" s="181">
        <f t="shared" si="31"/>
        <v>978</v>
      </c>
      <c r="P533" s="145"/>
      <c r="Q533" s="125">
        <f t="shared" si="33"/>
        <v>978</v>
      </c>
    </row>
    <row r="534" spans="1:17" ht="33.75" customHeight="1" x14ac:dyDescent="0.2">
      <c r="A534" s="171" t="s">
        <v>107</v>
      </c>
      <c r="B534" s="172">
        <v>136</v>
      </c>
      <c r="C534" s="173">
        <v>104</v>
      </c>
      <c r="D534" s="174" t="s">
        <v>7</v>
      </c>
      <c r="E534" s="175" t="s">
        <v>7</v>
      </c>
      <c r="F534" s="174" t="s">
        <v>7</v>
      </c>
      <c r="G534" s="176" t="s">
        <v>7</v>
      </c>
      <c r="H534" s="177" t="s">
        <v>7</v>
      </c>
      <c r="I534" s="178">
        <f>I535</f>
        <v>25</v>
      </c>
      <c r="J534" s="178"/>
      <c r="K534" s="179">
        <f t="shared" ref="K534:K615" si="34">I534+J534</f>
        <v>25</v>
      </c>
      <c r="L534" s="180"/>
      <c r="M534" s="181">
        <f t="shared" si="32"/>
        <v>25</v>
      </c>
      <c r="N534" s="181"/>
      <c r="O534" s="181">
        <f t="shared" si="31"/>
        <v>25</v>
      </c>
      <c r="P534" s="145"/>
      <c r="Q534" s="125">
        <f t="shared" si="33"/>
        <v>25</v>
      </c>
    </row>
    <row r="535" spans="1:17" ht="45" customHeight="1" x14ac:dyDescent="0.2">
      <c r="A535" s="171" t="s">
        <v>330</v>
      </c>
      <c r="B535" s="172">
        <v>136</v>
      </c>
      <c r="C535" s="173">
        <v>104</v>
      </c>
      <c r="D535" s="174" t="s">
        <v>135</v>
      </c>
      <c r="E535" s="175" t="s">
        <v>3</v>
      </c>
      <c r="F535" s="174" t="s">
        <v>2</v>
      </c>
      <c r="G535" s="176" t="s">
        <v>9</v>
      </c>
      <c r="H535" s="177" t="s">
        <v>7</v>
      </c>
      <c r="I535" s="178">
        <f>I536</f>
        <v>25</v>
      </c>
      <c r="J535" s="178"/>
      <c r="K535" s="179">
        <f t="shared" si="34"/>
        <v>25</v>
      </c>
      <c r="L535" s="180"/>
      <c r="M535" s="181">
        <f t="shared" si="32"/>
        <v>25</v>
      </c>
      <c r="N535" s="181"/>
      <c r="O535" s="181">
        <f t="shared" si="31"/>
        <v>25</v>
      </c>
      <c r="P535" s="145"/>
      <c r="Q535" s="125">
        <f t="shared" si="33"/>
        <v>25</v>
      </c>
    </row>
    <row r="536" spans="1:17" ht="22.5" customHeight="1" x14ac:dyDescent="0.2">
      <c r="A536" s="171" t="s">
        <v>147</v>
      </c>
      <c r="B536" s="172">
        <v>136</v>
      </c>
      <c r="C536" s="173">
        <v>104</v>
      </c>
      <c r="D536" s="174" t="s">
        <v>135</v>
      </c>
      <c r="E536" s="175" t="s">
        <v>3</v>
      </c>
      <c r="F536" s="174" t="s">
        <v>2</v>
      </c>
      <c r="G536" s="176" t="s">
        <v>146</v>
      </c>
      <c r="H536" s="177" t="s">
        <v>7</v>
      </c>
      <c r="I536" s="178">
        <f>I537</f>
        <v>25</v>
      </c>
      <c r="J536" s="178"/>
      <c r="K536" s="179">
        <f t="shared" si="34"/>
        <v>25</v>
      </c>
      <c r="L536" s="180"/>
      <c r="M536" s="181">
        <f t="shared" si="32"/>
        <v>25</v>
      </c>
      <c r="N536" s="181"/>
      <c r="O536" s="181">
        <f t="shared" si="31"/>
        <v>25</v>
      </c>
      <c r="P536" s="145"/>
      <c r="Q536" s="125">
        <f t="shared" si="33"/>
        <v>25</v>
      </c>
    </row>
    <row r="537" spans="1:17" ht="22.5" customHeight="1" x14ac:dyDescent="0.2">
      <c r="A537" s="171" t="s">
        <v>14</v>
      </c>
      <c r="B537" s="172">
        <v>136</v>
      </c>
      <c r="C537" s="173">
        <v>104</v>
      </c>
      <c r="D537" s="174" t="s">
        <v>135</v>
      </c>
      <c r="E537" s="175" t="s">
        <v>3</v>
      </c>
      <c r="F537" s="174" t="s">
        <v>2</v>
      </c>
      <c r="G537" s="176" t="s">
        <v>146</v>
      </c>
      <c r="H537" s="177">
        <v>200</v>
      </c>
      <c r="I537" s="178">
        <f>I538</f>
        <v>25</v>
      </c>
      <c r="J537" s="178"/>
      <c r="K537" s="179">
        <f t="shared" si="34"/>
        <v>25</v>
      </c>
      <c r="L537" s="180"/>
      <c r="M537" s="181">
        <f t="shared" si="32"/>
        <v>25</v>
      </c>
      <c r="N537" s="181"/>
      <c r="O537" s="181">
        <f t="shared" si="31"/>
        <v>25</v>
      </c>
      <c r="P537" s="145"/>
      <c r="Q537" s="125">
        <f t="shared" si="33"/>
        <v>25</v>
      </c>
    </row>
    <row r="538" spans="1:17" ht="22.5" customHeight="1" x14ac:dyDescent="0.2">
      <c r="A538" s="171" t="s">
        <v>13</v>
      </c>
      <c r="B538" s="172">
        <v>136</v>
      </c>
      <c r="C538" s="173">
        <v>104</v>
      </c>
      <c r="D538" s="174" t="s">
        <v>135</v>
      </c>
      <c r="E538" s="175" t="s">
        <v>3</v>
      </c>
      <c r="F538" s="174" t="s">
        <v>2</v>
      </c>
      <c r="G538" s="176" t="s">
        <v>146</v>
      </c>
      <c r="H538" s="177">
        <v>240</v>
      </c>
      <c r="I538" s="178">
        <v>25</v>
      </c>
      <c r="J538" s="178"/>
      <c r="K538" s="179">
        <f t="shared" si="34"/>
        <v>25</v>
      </c>
      <c r="L538" s="180"/>
      <c r="M538" s="181">
        <f t="shared" si="32"/>
        <v>25</v>
      </c>
      <c r="N538" s="181"/>
      <c r="O538" s="181">
        <f t="shared" si="31"/>
        <v>25</v>
      </c>
      <c r="P538" s="145"/>
      <c r="Q538" s="125">
        <f t="shared" si="33"/>
        <v>25</v>
      </c>
    </row>
    <row r="539" spans="1:17" ht="12.75" customHeight="1" x14ac:dyDescent="0.2">
      <c r="A539" s="171" t="s">
        <v>95</v>
      </c>
      <c r="B539" s="172">
        <v>136</v>
      </c>
      <c r="C539" s="173">
        <v>113</v>
      </c>
      <c r="D539" s="174" t="s">
        <v>7</v>
      </c>
      <c r="E539" s="175" t="s">
        <v>7</v>
      </c>
      <c r="F539" s="174" t="s">
        <v>7</v>
      </c>
      <c r="G539" s="176" t="s">
        <v>7</v>
      </c>
      <c r="H539" s="177" t="s">
        <v>7</v>
      </c>
      <c r="I539" s="178">
        <f>I540+I544</f>
        <v>953</v>
      </c>
      <c r="J539" s="178"/>
      <c r="K539" s="179">
        <f t="shared" si="34"/>
        <v>953</v>
      </c>
      <c r="L539" s="180"/>
      <c r="M539" s="181">
        <f t="shared" si="32"/>
        <v>953</v>
      </c>
      <c r="N539" s="181"/>
      <c r="O539" s="181">
        <f t="shared" si="31"/>
        <v>953</v>
      </c>
      <c r="P539" s="145"/>
      <c r="Q539" s="125">
        <f t="shared" si="33"/>
        <v>953</v>
      </c>
    </row>
    <row r="540" spans="1:17" ht="45" customHeight="1" x14ac:dyDescent="0.2">
      <c r="A540" s="171" t="s">
        <v>330</v>
      </c>
      <c r="B540" s="172">
        <v>136</v>
      </c>
      <c r="C540" s="173">
        <v>113</v>
      </c>
      <c r="D540" s="174" t="s">
        <v>135</v>
      </c>
      <c r="E540" s="175" t="s">
        <v>3</v>
      </c>
      <c r="F540" s="174" t="s">
        <v>2</v>
      </c>
      <c r="G540" s="176" t="s">
        <v>9</v>
      </c>
      <c r="H540" s="177" t="s">
        <v>7</v>
      </c>
      <c r="I540" s="178">
        <f>I541</f>
        <v>608</v>
      </c>
      <c r="J540" s="178"/>
      <c r="K540" s="179">
        <f t="shared" si="34"/>
        <v>608</v>
      </c>
      <c r="L540" s="180"/>
      <c r="M540" s="181">
        <f t="shared" si="32"/>
        <v>608</v>
      </c>
      <c r="N540" s="186"/>
      <c r="O540" s="181">
        <f t="shared" si="31"/>
        <v>608</v>
      </c>
      <c r="P540" s="145"/>
      <c r="Q540" s="125">
        <f t="shared" si="33"/>
        <v>608</v>
      </c>
    </row>
    <row r="541" spans="1:17" ht="33.75" customHeight="1" x14ac:dyDescent="0.2">
      <c r="A541" s="171" t="s">
        <v>145</v>
      </c>
      <c r="B541" s="172">
        <v>136</v>
      </c>
      <c r="C541" s="173">
        <v>113</v>
      </c>
      <c r="D541" s="174" t="s">
        <v>135</v>
      </c>
      <c r="E541" s="175" t="s">
        <v>3</v>
      </c>
      <c r="F541" s="174" t="s">
        <v>2</v>
      </c>
      <c r="G541" s="176" t="s">
        <v>144</v>
      </c>
      <c r="H541" s="177" t="s">
        <v>7</v>
      </c>
      <c r="I541" s="178">
        <f>I542</f>
        <v>608</v>
      </c>
      <c r="J541" s="178"/>
      <c r="K541" s="179">
        <f t="shared" si="34"/>
        <v>608</v>
      </c>
      <c r="L541" s="180"/>
      <c r="M541" s="181">
        <f t="shared" si="32"/>
        <v>608</v>
      </c>
      <c r="N541" s="181"/>
      <c r="O541" s="181">
        <f t="shared" si="31"/>
        <v>608</v>
      </c>
      <c r="P541" s="145"/>
      <c r="Q541" s="125">
        <f t="shared" si="33"/>
        <v>608</v>
      </c>
    </row>
    <row r="542" spans="1:17" ht="12.75" customHeight="1" x14ac:dyDescent="0.2">
      <c r="A542" s="171" t="s">
        <v>76</v>
      </c>
      <c r="B542" s="172">
        <v>136</v>
      </c>
      <c r="C542" s="173">
        <v>113</v>
      </c>
      <c r="D542" s="174" t="s">
        <v>135</v>
      </c>
      <c r="E542" s="175" t="s">
        <v>3</v>
      </c>
      <c r="F542" s="174" t="s">
        <v>2</v>
      </c>
      <c r="G542" s="176" t="s">
        <v>144</v>
      </c>
      <c r="H542" s="177">
        <v>800</v>
      </c>
      <c r="I542" s="178">
        <f>I543</f>
        <v>608</v>
      </c>
      <c r="J542" s="178"/>
      <c r="K542" s="179">
        <f t="shared" si="34"/>
        <v>608</v>
      </c>
      <c r="L542" s="180"/>
      <c r="M542" s="181">
        <f t="shared" si="32"/>
        <v>608</v>
      </c>
      <c r="N542" s="181"/>
      <c r="O542" s="181">
        <f t="shared" si="31"/>
        <v>608</v>
      </c>
      <c r="P542" s="145"/>
      <c r="Q542" s="125">
        <f t="shared" si="33"/>
        <v>608</v>
      </c>
    </row>
    <row r="543" spans="1:17" ht="33.75" customHeight="1" x14ac:dyDescent="0.2">
      <c r="A543" s="171" t="s">
        <v>136</v>
      </c>
      <c r="B543" s="172">
        <v>136</v>
      </c>
      <c r="C543" s="173">
        <v>113</v>
      </c>
      <c r="D543" s="174" t="s">
        <v>135</v>
      </c>
      <c r="E543" s="175" t="s">
        <v>3</v>
      </c>
      <c r="F543" s="174" t="s">
        <v>2</v>
      </c>
      <c r="G543" s="176" t="s">
        <v>144</v>
      </c>
      <c r="H543" s="177">
        <v>810</v>
      </c>
      <c r="I543" s="178">
        <v>608</v>
      </c>
      <c r="J543" s="178"/>
      <c r="K543" s="179">
        <f t="shared" si="34"/>
        <v>608</v>
      </c>
      <c r="L543" s="180"/>
      <c r="M543" s="181">
        <f t="shared" si="32"/>
        <v>608</v>
      </c>
      <c r="N543" s="181"/>
      <c r="O543" s="181">
        <f t="shared" si="31"/>
        <v>608</v>
      </c>
      <c r="P543" s="145"/>
      <c r="Q543" s="125">
        <f t="shared" si="33"/>
        <v>608</v>
      </c>
    </row>
    <row r="544" spans="1:17" ht="45" customHeight="1" x14ac:dyDescent="0.2">
      <c r="A544" s="171" t="s">
        <v>318</v>
      </c>
      <c r="B544" s="172">
        <v>136</v>
      </c>
      <c r="C544" s="173">
        <v>113</v>
      </c>
      <c r="D544" s="174" t="s">
        <v>41</v>
      </c>
      <c r="E544" s="175" t="s">
        <v>3</v>
      </c>
      <c r="F544" s="174" t="s">
        <v>2</v>
      </c>
      <c r="G544" s="176" t="s">
        <v>9</v>
      </c>
      <c r="H544" s="177" t="s">
        <v>7</v>
      </c>
      <c r="I544" s="178">
        <f>I545</f>
        <v>345</v>
      </c>
      <c r="J544" s="178"/>
      <c r="K544" s="179">
        <f t="shared" si="34"/>
        <v>345</v>
      </c>
      <c r="L544" s="180"/>
      <c r="M544" s="181">
        <f t="shared" si="32"/>
        <v>345</v>
      </c>
      <c r="N544" s="186"/>
      <c r="O544" s="181">
        <f t="shared" si="31"/>
        <v>345</v>
      </c>
      <c r="P544" s="216"/>
      <c r="Q544" s="125">
        <f t="shared" si="33"/>
        <v>345</v>
      </c>
    </row>
    <row r="545" spans="1:17" ht="22.5" customHeight="1" x14ac:dyDescent="0.2">
      <c r="A545" s="171" t="s">
        <v>90</v>
      </c>
      <c r="B545" s="172">
        <v>136</v>
      </c>
      <c r="C545" s="173">
        <v>113</v>
      </c>
      <c r="D545" s="174" t="s">
        <v>41</v>
      </c>
      <c r="E545" s="175" t="s">
        <v>3</v>
      </c>
      <c r="F545" s="174" t="s">
        <v>2</v>
      </c>
      <c r="G545" s="176" t="s">
        <v>89</v>
      </c>
      <c r="H545" s="177" t="s">
        <v>7</v>
      </c>
      <c r="I545" s="178">
        <f>I546</f>
        <v>345</v>
      </c>
      <c r="J545" s="178"/>
      <c r="K545" s="179">
        <f t="shared" si="34"/>
        <v>345</v>
      </c>
      <c r="L545" s="180"/>
      <c r="M545" s="181">
        <f t="shared" si="32"/>
        <v>345</v>
      </c>
      <c r="N545" s="181"/>
      <c r="O545" s="181">
        <f t="shared" si="31"/>
        <v>345</v>
      </c>
      <c r="P545" s="145"/>
      <c r="Q545" s="125">
        <f t="shared" si="33"/>
        <v>345</v>
      </c>
    </row>
    <row r="546" spans="1:17" ht="22.5" customHeight="1" x14ac:dyDescent="0.2">
      <c r="A546" s="171" t="s">
        <v>14</v>
      </c>
      <c r="B546" s="172">
        <v>136</v>
      </c>
      <c r="C546" s="173">
        <v>113</v>
      </c>
      <c r="D546" s="174" t="s">
        <v>41</v>
      </c>
      <c r="E546" s="175" t="s">
        <v>3</v>
      </c>
      <c r="F546" s="174" t="s">
        <v>2</v>
      </c>
      <c r="G546" s="176" t="s">
        <v>89</v>
      </c>
      <c r="H546" s="177">
        <v>200</v>
      </c>
      <c r="I546" s="178">
        <f>I547</f>
        <v>345</v>
      </c>
      <c r="J546" s="178"/>
      <c r="K546" s="179">
        <f t="shared" si="34"/>
        <v>345</v>
      </c>
      <c r="L546" s="180"/>
      <c r="M546" s="181">
        <f t="shared" si="32"/>
        <v>345</v>
      </c>
      <c r="N546" s="181"/>
      <c r="O546" s="181">
        <f t="shared" ref="O546:O620" si="35">M546+N546</f>
        <v>345</v>
      </c>
      <c r="P546" s="145"/>
      <c r="Q546" s="125">
        <f t="shared" si="33"/>
        <v>345</v>
      </c>
    </row>
    <row r="547" spans="1:17" ht="22.5" customHeight="1" x14ac:dyDescent="0.2">
      <c r="A547" s="171" t="s">
        <v>13</v>
      </c>
      <c r="B547" s="172">
        <v>136</v>
      </c>
      <c r="C547" s="173">
        <v>113</v>
      </c>
      <c r="D547" s="174" t="s">
        <v>41</v>
      </c>
      <c r="E547" s="175" t="s">
        <v>3</v>
      </c>
      <c r="F547" s="174" t="s">
        <v>2</v>
      </c>
      <c r="G547" s="176" t="s">
        <v>89</v>
      </c>
      <c r="H547" s="177">
        <v>240</v>
      </c>
      <c r="I547" s="178">
        <v>345</v>
      </c>
      <c r="J547" s="178"/>
      <c r="K547" s="179">
        <f t="shared" si="34"/>
        <v>345</v>
      </c>
      <c r="L547" s="180"/>
      <c r="M547" s="181">
        <f t="shared" si="32"/>
        <v>345</v>
      </c>
      <c r="N547" s="181"/>
      <c r="O547" s="181">
        <f t="shared" si="35"/>
        <v>345</v>
      </c>
      <c r="P547" s="145"/>
      <c r="Q547" s="125">
        <f t="shared" si="33"/>
        <v>345</v>
      </c>
    </row>
    <row r="548" spans="1:17" ht="22.5" customHeight="1" x14ac:dyDescent="0.2">
      <c r="A548" s="7" t="s">
        <v>80</v>
      </c>
      <c r="B548" s="61">
        <v>136</v>
      </c>
      <c r="C548" s="62">
        <v>300</v>
      </c>
      <c r="D548" s="37"/>
      <c r="E548" s="38"/>
      <c r="F548" s="37"/>
      <c r="G548" s="39"/>
      <c r="H548" s="40"/>
      <c r="I548" s="178"/>
      <c r="J548" s="178"/>
      <c r="K548" s="179"/>
      <c r="L548" s="180"/>
      <c r="M548" s="181"/>
      <c r="N548" s="181"/>
      <c r="O548" s="82"/>
      <c r="P548" s="219">
        <f>P549</f>
        <v>10.6875</v>
      </c>
      <c r="Q548" s="223">
        <f t="shared" si="33"/>
        <v>10.6875</v>
      </c>
    </row>
    <row r="549" spans="1:17" ht="22.5" customHeight="1" x14ac:dyDescent="0.2">
      <c r="A549" s="7" t="s">
        <v>79</v>
      </c>
      <c r="B549" s="61">
        <v>136</v>
      </c>
      <c r="C549" s="62">
        <v>309</v>
      </c>
      <c r="D549" s="37"/>
      <c r="E549" s="38"/>
      <c r="F549" s="37"/>
      <c r="G549" s="39"/>
      <c r="H549" s="40"/>
      <c r="I549" s="178"/>
      <c r="J549" s="178"/>
      <c r="K549" s="179"/>
      <c r="L549" s="180"/>
      <c r="M549" s="181"/>
      <c r="N549" s="181"/>
      <c r="O549" s="82"/>
      <c r="P549" s="219">
        <f>P550</f>
        <v>10.6875</v>
      </c>
      <c r="Q549" s="223">
        <f t="shared" si="33"/>
        <v>10.6875</v>
      </c>
    </row>
    <row r="550" spans="1:17" ht="22.5" customHeight="1" x14ac:dyDescent="0.2">
      <c r="A550" s="64" t="s">
        <v>32</v>
      </c>
      <c r="B550" s="61">
        <v>136</v>
      </c>
      <c r="C550" s="62">
        <v>309</v>
      </c>
      <c r="D550" s="37">
        <v>55</v>
      </c>
      <c r="E550" s="38">
        <v>0</v>
      </c>
      <c r="F550" s="37">
        <v>0</v>
      </c>
      <c r="G550" s="39">
        <v>0</v>
      </c>
      <c r="H550" s="40"/>
      <c r="I550" s="178"/>
      <c r="J550" s="178"/>
      <c r="K550" s="179"/>
      <c r="L550" s="180"/>
      <c r="M550" s="181"/>
      <c r="N550" s="181"/>
      <c r="O550" s="82"/>
      <c r="P550" s="219">
        <f>P551</f>
        <v>10.6875</v>
      </c>
      <c r="Q550" s="223">
        <f t="shared" si="33"/>
        <v>10.6875</v>
      </c>
    </row>
    <row r="551" spans="1:17" ht="22.5" customHeight="1" x14ac:dyDescent="0.2">
      <c r="A551" s="64" t="s">
        <v>32</v>
      </c>
      <c r="B551" s="61">
        <v>136</v>
      </c>
      <c r="C551" s="62">
        <v>309</v>
      </c>
      <c r="D551" s="37">
        <v>55</v>
      </c>
      <c r="E551" s="38">
        <v>0</v>
      </c>
      <c r="F551" s="37">
        <v>0</v>
      </c>
      <c r="G551" s="39">
        <v>81400</v>
      </c>
      <c r="H551" s="40"/>
      <c r="I551" s="178"/>
      <c r="J551" s="178"/>
      <c r="K551" s="179"/>
      <c r="L551" s="180"/>
      <c r="M551" s="181"/>
      <c r="N551" s="181"/>
      <c r="O551" s="82"/>
      <c r="P551" s="219">
        <f>P552</f>
        <v>10.6875</v>
      </c>
      <c r="Q551" s="223">
        <f t="shared" si="33"/>
        <v>10.6875</v>
      </c>
    </row>
    <row r="552" spans="1:17" ht="22.5" customHeight="1" x14ac:dyDescent="0.2">
      <c r="A552" s="7" t="s">
        <v>14</v>
      </c>
      <c r="B552" s="61">
        <v>136</v>
      </c>
      <c r="C552" s="62">
        <v>309</v>
      </c>
      <c r="D552" s="37">
        <v>55</v>
      </c>
      <c r="E552" s="38">
        <v>0</v>
      </c>
      <c r="F552" s="37">
        <v>0</v>
      </c>
      <c r="G552" s="39">
        <v>81400</v>
      </c>
      <c r="H552" s="40">
        <v>200</v>
      </c>
      <c r="I552" s="178"/>
      <c r="J552" s="178"/>
      <c r="K552" s="179"/>
      <c r="L552" s="180"/>
      <c r="M552" s="181"/>
      <c r="N552" s="181"/>
      <c r="O552" s="82"/>
      <c r="P552" s="219">
        <f>P553</f>
        <v>10.6875</v>
      </c>
      <c r="Q552" s="223">
        <f t="shared" si="33"/>
        <v>10.6875</v>
      </c>
    </row>
    <row r="553" spans="1:17" ht="22.5" customHeight="1" x14ac:dyDescent="0.2">
      <c r="A553" s="7" t="s">
        <v>13</v>
      </c>
      <c r="B553" s="61">
        <v>136</v>
      </c>
      <c r="C553" s="62">
        <v>309</v>
      </c>
      <c r="D553" s="37">
        <v>55</v>
      </c>
      <c r="E553" s="38">
        <v>0</v>
      </c>
      <c r="F553" s="37">
        <v>0</v>
      </c>
      <c r="G553" s="39">
        <v>81400</v>
      </c>
      <c r="H553" s="40">
        <v>240</v>
      </c>
      <c r="I553" s="178"/>
      <c r="J553" s="178"/>
      <c r="K553" s="179"/>
      <c r="L553" s="180"/>
      <c r="M553" s="181"/>
      <c r="N553" s="181"/>
      <c r="O553" s="82"/>
      <c r="P553" s="219">
        <v>10.6875</v>
      </c>
      <c r="Q553" s="223">
        <f t="shared" si="33"/>
        <v>10.6875</v>
      </c>
    </row>
    <row r="554" spans="1:17" ht="12.75" customHeight="1" x14ac:dyDescent="0.2">
      <c r="A554" s="7" t="s">
        <v>127</v>
      </c>
      <c r="B554" s="61">
        <v>136</v>
      </c>
      <c r="C554" s="62">
        <v>400</v>
      </c>
      <c r="D554" s="37" t="s">
        <v>7</v>
      </c>
      <c r="E554" s="38" t="s">
        <v>7</v>
      </c>
      <c r="F554" s="37" t="s">
        <v>7</v>
      </c>
      <c r="G554" s="39" t="s">
        <v>7</v>
      </c>
      <c r="H554" s="40" t="s">
        <v>7</v>
      </c>
      <c r="I554" s="178">
        <f>I555+I563</f>
        <v>8281.1</v>
      </c>
      <c r="J554" s="178">
        <f>J555+J563</f>
        <v>248.2</v>
      </c>
      <c r="K554" s="179">
        <f t="shared" si="34"/>
        <v>8529.3000000000011</v>
      </c>
      <c r="L554" s="180"/>
      <c r="M554" s="181">
        <f t="shared" si="32"/>
        <v>8529.3000000000011</v>
      </c>
      <c r="N554" s="181">
        <f>N563</f>
        <v>0</v>
      </c>
      <c r="O554" s="82">
        <f t="shared" si="35"/>
        <v>8529.3000000000011</v>
      </c>
      <c r="P554" s="219">
        <f>P563</f>
        <v>100</v>
      </c>
      <c r="Q554" s="223">
        <f t="shared" si="33"/>
        <v>8629.3000000000011</v>
      </c>
    </row>
    <row r="555" spans="1:17" ht="12.75" customHeight="1" x14ac:dyDescent="0.2">
      <c r="A555" s="171" t="s">
        <v>143</v>
      </c>
      <c r="B555" s="172">
        <v>136</v>
      </c>
      <c r="C555" s="173">
        <v>405</v>
      </c>
      <c r="D555" s="174" t="s">
        <v>7</v>
      </c>
      <c r="E555" s="175" t="s">
        <v>7</v>
      </c>
      <c r="F555" s="174" t="s">
        <v>7</v>
      </c>
      <c r="G555" s="176" t="s">
        <v>7</v>
      </c>
      <c r="H555" s="177" t="s">
        <v>7</v>
      </c>
      <c r="I555" s="178">
        <f>I556</f>
        <v>328.7</v>
      </c>
      <c r="J555" s="178"/>
      <c r="K555" s="179">
        <f t="shared" si="34"/>
        <v>328.7</v>
      </c>
      <c r="L555" s="180"/>
      <c r="M555" s="181">
        <f t="shared" si="32"/>
        <v>328.7</v>
      </c>
      <c r="N555" s="181"/>
      <c r="O555" s="181">
        <f t="shared" si="35"/>
        <v>328.7</v>
      </c>
      <c r="P555" s="145"/>
      <c r="Q555" s="125">
        <f t="shared" si="33"/>
        <v>328.7</v>
      </c>
    </row>
    <row r="556" spans="1:17" ht="45" customHeight="1" x14ac:dyDescent="0.2">
      <c r="A556" s="171" t="s">
        <v>330</v>
      </c>
      <c r="B556" s="172">
        <v>136</v>
      </c>
      <c r="C556" s="173">
        <v>405</v>
      </c>
      <c r="D556" s="174" t="s">
        <v>135</v>
      </c>
      <c r="E556" s="175" t="s">
        <v>3</v>
      </c>
      <c r="F556" s="174" t="s">
        <v>2</v>
      </c>
      <c r="G556" s="176" t="s">
        <v>9</v>
      </c>
      <c r="H556" s="177" t="s">
        <v>7</v>
      </c>
      <c r="I556" s="178">
        <f>I557+I560</f>
        <v>328.7</v>
      </c>
      <c r="J556" s="178"/>
      <c r="K556" s="179">
        <f t="shared" si="34"/>
        <v>328.7</v>
      </c>
      <c r="L556" s="180"/>
      <c r="M556" s="181">
        <f t="shared" si="32"/>
        <v>328.7</v>
      </c>
      <c r="N556" s="181"/>
      <c r="O556" s="181">
        <f t="shared" si="35"/>
        <v>328.7</v>
      </c>
      <c r="P556" s="145"/>
      <c r="Q556" s="125">
        <f t="shared" si="33"/>
        <v>328.7</v>
      </c>
    </row>
    <row r="557" spans="1:17" ht="22.5" customHeight="1" x14ac:dyDescent="0.2">
      <c r="A557" s="171" t="s">
        <v>142</v>
      </c>
      <c r="B557" s="172">
        <v>136</v>
      </c>
      <c r="C557" s="173">
        <v>405</v>
      </c>
      <c r="D557" s="174" t="s">
        <v>135</v>
      </c>
      <c r="E557" s="175" t="s">
        <v>3</v>
      </c>
      <c r="F557" s="174" t="s">
        <v>2</v>
      </c>
      <c r="G557" s="176" t="s">
        <v>141</v>
      </c>
      <c r="H557" s="177" t="s">
        <v>7</v>
      </c>
      <c r="I557" s="178">
        <f>I558</f>
        <v>313</v>
      </c>
      <c r="J557" s="178"/>
      <c r="K557" s="179">
        <f t="shared" si="34"/>
        <v>313</v>
      </c>
      <c r="L557" s="180"/>
      <c r="M557" s="181">
        <f t="shared" si="32"/>
        <v>313</v>
      </c>
      <c r="N557" s="181"/>
      <c r="O557" s="181">
        <f t="shared" si="35"/>
        <v>313</v>
      </c>
      <c r="P557" s="145"/>
      <c r="Q557" s="125">
        <f t="shared" si="33"/>
        <v>313</v>
      </c>
    </row>
    <row r="558" spans="1:17" ht="12.75" customHeight="1" x14ac:dyDescent="0.2">
      <c r="A558" s="171" t="s">
        <v>76</v>
      </c>
      <c r="B558" s="172">
        <v>136</v>
      </c>
      <c r="C558" s="173">
        <v>405</v>
      </c>
      <c r="D558" s="174" t="s">
        <v>135</v>
      </c>
      <c r="E558" s="175" t="s">
        <v>3</v>
      </c>
      <c r="F558" s="174" t="s">
        <v>2</v>
      </c>
      <c r="G558" s="176" t="s">
        <v>141</v>
      </c>
      <c r="H558" s="177">
        <v>800</v>
      </c>
      <c r="I558" s="178">
        <f>I559</f>
        <v>313</v>
      </c>
      <c r="J558" s="178"/>
      <c r="K558" s="179">
        <f t="shared" si="34"/>
        <v>313</v>
      </c>
      <c r="L558" s="180"/>
      <c r="M558" s="181">
        <f t="shared" si="32"/>
        <v>313</v>
      </c>
      <c r="N558" s="181"/>
      <c r="O558" s="181">
        <f t="shared" si="35"/>
        <v>313</v>
      </c>
      <c r="P558" s="145"/>
      <c r="Q558" s="125">
        <f t="shared" si="33"/>
        <v>313</v>
      </c>
    </row>
    <row r="559" spans="1:17" ht="33.75" customHeight="1" x14ac:dyDescent="0.2">
      <c r="A559" s="171" t="s">
        <v>136</v>
      </c>
      <c r="B559" s="172">
        <v>136</v>
      </c>
      <c r="C559" s="173">
        <v>405</v>
      </c>
      <c r="D559" s="174" t="s">
        <v>135</v>
      </c>
      <c r="E559" s="175" t="s">
        <v>3</v>
      </c>
      <c r="F559" s="174" t="s">
        <v>2</v>
      </c>
      <c r="G559" s="176" t="s">
        <v>141</v>
      </c>
      <c r="H559" s="177">
        <v>810</v>
      </c>
      <c r="I559" s="178">
        <v>313</v>
      </c>
      <c r="J559" s="178"/>
      <c r="K559" s="179">
        <f t="shared" si="34"/>
        <v>313</v>
      </c>
      <c r="L559" s="180"/>
      <c r="M559" s="181">
        <f t="shared" si="32"/>
        <v>313</v>
      </c>
      <c r="N559" s="181"/>
      <c r="O559" s="181">
        <f t="shared" si="35"/>
        <v>313</v>
      </c>
      <c r="P559" s="145"/>
      <c r="Q559" s="125">
        <f t="shared" si="33"/>
        <v>313</v>
      </c>
    </row>
    <row r="560" spans="1:17" ht="12.75" customHeight="1" x14ac:dyDescent="0.2">
      <c r="A560" s="171" t="s">
        <v>140</v>
      </c>
      <c r="B560" s="172">
        <v>136</v>
      </c>
      <c r="C560" s="173">
        <v>405</v>
      </c>
      <c r="D560" s="174" t="s">
        <v>135</v>
      </c>
      <c r="E560" s="175" t="s">
        <v>3</v>
      </c>
      <c r="F560" s="174" t="s">
        <v>2</v>
      </c>
      <c r="G560" s="176" t="s">
        <v>139</v>
      </c>
      <c r="H560" s="177" t="s">
        <v>7</v>
      </c>
      <c r="I560" s="178">
        <f>I561</f>
        <v>15.7</v>
      </c>
      <c r="J560" s="178"/>
      <c r="K560" s="179">
        <f t="shared" si="34"/>
        <v>15.7</v>
      </c>
      <c r="L560" s="180"/>
      <c r="M560" s="181">
        <f t="shared" si="32"/>
        <v>15.7</v>
      </c>
      <c r="N560" s="181"/>
      <c r="O560" s="181">
        <f t="shared" si="35"/>
        <v>15.7</v>
      </c>
      <c r="P560" s="145"/>
      <c r="Q560" s="125">
        <f t="shared" si="33"/>
        <v>15.7</v>
      </c>
    </row>
    <row r="561" spans="1:17" ht="22.5" customHeight="1" x14ac:dyDescent="0.2">
      <c r="A561" s="171" t="s">
        <v>14</v>
      </c>
      <c r="B561" s="172">
        <v>136</v>
      </c>
      <c r="C561" s="173">
        <v>405</v>
      </c>
      <c r="D561" s="174" t="s">
        <v>135</v>
      </c>
      <c r="E561" s="175" t="s">
        <v>3</v>
      </c>
      <c r="F561" s="174" t="s">
        <v>2</v>
      </c>
      <c r="G561" s="176" t="s">
        <v>139</v>
      </c>
      <c r="H561" s="177">
        <v>200</v>
      </c>
      <c r="I561" s="178">
        <f>I562</f>
        <v>15.7</v>
      </c>
      <c r="J561" s="178"/>
      <c r="K561" s="179">
        <f t="shared" si="34"/>
        <v>15.7</v>
      </c>
      <c r="L561" s="180"/>
      <c r="M561" s="181">
        <f t="shared" si="32"/>
        <v>15.7</v>
      </c>
      <c r="N561" s="181"/>
      <c r="O561" s="181">
        <f t="shared" si="35"/>
        <v>15.7</v>
      </c>
      <c r="P561" s="145"/>
      <c r="Q561" s="125">
        <f t="shared" si="33"/>
        <v>15.7</v>
      </c>
    </row>
    <row r="562" spans="1:17" ht="22.5" customHeight="1" x14ac:dyDescent="0.2">
      <c r="A562" s="171" t="s">
        <v>13</v>
      </c>
      <c r="B562" s="172">
        <v>136</v>
      </c>
      <c r="C562" s="173">
        <v>405</v>
      </c>
      <c r="D562" s="174" t="s">
        <v>135</v>
      </c>
      <c r="E562" s="175" t="s">
        <v>3</v>
      </c>
      <c r="F562" s="174" t="s">
        <v>2</v>
      </c>
      <c r="G562" s="176" t="s">
        <v>139</v>
      </c>
      <c r="H562" s="177">
        <v>240</v>
      </c>
      <c r="I562" s="178">
        <v>15.7</v>
      </c>
      <c r="J562" s="178"/>
      <c r="K562" s="179">
        <f t="shared" si="34"/>
        <v>15.7</v>
      </c>
      <c r="L562" s="180"/>
      <c r="M562" s="181">
        <f t="shared" si="32"/>
        <v>15.7</v>
      </c>
      <c r="N562" s="181"/>
      <c r="O562" s="181">
        <f t="shared" si="35"/>
        <v>15.7</v>
      </c>
      <c r="P562" s="145"/>
      <c r="Q562" s="125">
        <f t="shared" si="33"/>
        <v>15.7</v>
      </c>
    </row>
    <row r="563" spans="1:17" ht="12.75" customHeight="1" x14ac:dyDescent="0.2">
      <c r="A563" s="7" t="s">
        <v>126</v>
      </c>
      <c r="B563" s="61">
        <v>136</v>
      </c>
      <c r="C563" s="62">
        <v>412</v>
      </c>
      <c r="D563" s="37" t="s">
        <v>7</v>
      </c>
      <c r="E563" s="38" t="s">
        <v>7</v>
      </c>
      <c r="F563" s="37" t="s">
        <v>7</v>
      </c>
      <c r="G563" s="39" t="s">
        <v>7</v>
      </c>
      <c r="H563" s="40" t="s">
        <v>7</v>
      </c>
      <c r="I563" s="178">
        <f>I564</f>
        <v>7952.4</v>
      </c>
      <c r="J563" s="178">
        <f>J564</f>
        <v>248.2</v>
      </c>
      <c r="K563" s="179">
        <f t="shared" si="34"/>
        <v>8200.6</v>
      </c>
      <c r="L563" s="180"/>
      <c r="M563" s="181">
        <f t="shared" si="32"/>
        <v>8200.6</v>
      </c>
      <c r="N563" s="181">
        <f>N564</f>
        <v>0</v>
      </c>
      <c r="O563" s="82">
        <f t="shared" si="35"/>
        <v>8200.6</v>
      </c>
      <c r="P563" s="82">
        <f>P564</f>
        <v>100</v>
      </c>
      <c r="Q563" s="223">
        <f t="shared" si="33"/>
        <v>8300.6</v>
      </c>
    </row>
    <row r="564" spans="1:17" ht="45" customHeight="1" x14ac:dyDescent="0.2">
      <c r="A564" s="7" t="s">
        <v>330</v>
      </c>
      <c r="B564" s="61">
        <v>136</v>
      </c>
      <c r="C564" s="62">
        <v>412</v>
      </c>
      <c r="D564" s="37" t="s">
        <v>135</v>
      </c>
      <c r="E564" s="38" t="s">
        <v>3</v>
      </c>
      <c r="F564" s="37" t="s">
        <v>2</v>
      </c>
      <c r="G564" s="39" t="s">
        <v>9</v>
      </c>
      <c r="H564" s="40" t="s">
        <v>7</v>
      </c>
      <c r="I564" s="178">
        <f>I568+I578+I575</f>
        <v>7952.4</v>
      </c>
      <c r="J564" s="178">
        <f>J565</f>
        <v>248.2</v>
      </c>
      <c r="K564" s="179">
        <f t="shared" si="34"/>
        <v>8200.6</v>
      </c>
      <c r="L564" s="180"/>
      <c r="M564" s="181">
        <f t="shared" si="32"/>
        <v>8200.6</v>
      </c>
      <c r="N564" s="181">
        <f>N565+N578</f>
        <v>0</v>
      </c>
      <c r="O564" s="82">
        <f t="shared" si="35"/>
        <v>8200.6</v>
      </c>
      <c r="P564" s="219">
        <f>P568+P578</f>
        <v>100</v>
      </c>
      <c r="Q564" s="223">
        <f t="shared" si="33"/>
        <v>8300.6</v>
      </c>
    </row>
    <row r="565" spans="1:17" ht="27" customHeight="1" x14ac:dyDescent="0.2">
      <c r="A565" s="171" t="s">
        <v>350</v>
      </c>
      <c r="B565" s="172">
        <v>136</v>
      </c>
      <c r="C565" s="173">
        <v>412</v>
      </c>
      <c r="D565" s="174">
        <v>1</v>
      </c>
      <c r="E565" s="175">
        <v>0</v>
      </c>
      <c r="F565" s="174">
        <v>0</v>
      </c>
      <c r="G565" s="176">
        <v>78270</v>
      </c>
      <c r="H565" s="177"/>
      <c r="I565" s="178"/>
      <c r="J565" s="178">
        <f>J566</f>
        <v>248.2</v>
      </c>
      <c r="K565" s="179">
        <f>J565</f>
        <v>248.2</v>
      </c>
      <c r="L565" s="180"/>
      <c r="M565" s="181">
        <f t="shared" si="32"/>
        <v>248.2</v>
      </c>
      <c r="N565" s="181"/>
      <c r="O565" s="181">
        <f t="shared" si="35"/>
        <v>248.2</v>
      </c>
      <c r="P565" s="145"/>
      <c r="Q565" s="125">
        <f t="shared" si="33"/>
        <v>248.2</v>
      </c>
    </row>
    <row r="566" spans="1:17" ht="16.5" customHeight="1" x14ac:dyDescent="0.2">
      <c r="A566" s="187" t="s">
        <v>76</v>
      </c>
      <c r="B566" s="172">
        <v>136</v>
      </c>
      <c r="C566" s="173">
        <v>412</v>
      </c>
      <c r="D566" s="174">
        <v>1</v>
      </c>
      <c r="E566" s="175">
        <v>0</v>
      </c>
      <c r="F566" s="174">
        <v>0</v>
      </c>
      <c r="G566" s="176">
        <v>78270</v>
      </c>
      <c r="H566" s="177">
        <v>800</v>
      </c>
      <c r="I566" s="178"/>
      <c r="J566" s="178">
        <f>J567</f>
        <v>248.2</v>
      </c>
      <c r="K566" s="179">
        <f>J566</f>
        <v>248.2</v>
      </c>
      <c r="L566" s="180"/>
      <c r="M566" s="181">
        <f t="shared" si="32"/>
        <v>248.2</v>
      </c>
      <c r="N566" s="181"/>
      <c r="O566" s="181">
        <f t="shared" si="35"/>
        <v>248.2</v>
      </c>
      <c r="P566" s="145"/>
      <c r="Q566" s="125">
        <f t="shared" si="33"/>
        <v>248.2</v>
      </c>
    </row>
    <row r="567" spans="1:17" ht="36" customHeight="1" x14ac:dyDescent="0.2">
      <c r="A567" s="187" t="s">
        <v>136</v>
      </c>
      <c r="B567" s="172">
        <v>136</v>
      </c>
      <c r="C567" s="173">
        <v>412</v>
      </c>
      <c r="D567" s="174">
        <v>1</v>
      </c>
      <c r="E567" s="175">
        <v>0</v>
      </c>
      <c r="F567" s="174">
        <v>0</v>
      </c>
      <c r="G567" s="176">
        <v>78270</v>
      </c>
      <c r="H567" s="177">
        <v>810</v>
      </c>
      <c r="I567" s="178"/>
      <c r="J567" s="178">
        <v>248.2</v>
      </c>
      <c r="K567" s="179">
        <f>J567</f>
        <v>248.2</v>
      </c>
      <c r="L567" s="180"/>
      <c r="M567" s="181">
        <f t="shared" si="32"/>
        <v>248.2</v>
      </c>
      <c r="N567" s="181"/>
      <c r="O567" s="181">
        <f t="shared" si="35"/>
        <v>248.2</v>
      </c>
      <c r="P567" s="145"/>
      <c r="Q567" s="125">
        <f t="shared" si="33"/>
        <v>248.2</v>
      </c>
    </row>
    <row r="568" spans="1:17" ht="22.5" customHeight="1" x14ac:dyDescent="0.2">
      <c r="A568" s="7" t="s">
        <v>15</v>
      </c>
      <c r="B568" s="61">
        <v>136</v>
      </c>
      <c r="C568" s="62">
        <v>412</v>
      </c>
      <c r="D568" s="37" t="s">
        <v>135</v>
      </c>
      <c r="E568" s="38" t="s">
        <v>3</v>
      </c>
      <c r="F568" s="37" t="s">
        <v>2</v>
      </c>
      <c r="G568" s="39" t="s">
        <v>11</v>
      </c>
      <c r="H568" s="40" t="s">
        <v>7</v>
      </c>
      <c r="I568" s="178">
        <f>I569+I571</f>
        <v>7776</v>
      </c>
      <c r="J568" s="178"/>
      <c r="K568" s="179">
        <f t="shared" si="34"/>
        <v>7776</v>
      </c>
      <c r="L568" s="180"/>
      <c r="M568" s="181">
        <f t="shared" si="32"/>
        <v>7776</v>
      </c>
      <c r="N568" s="181">
        <f>N569+N571+N573</f>
        <v>0</v>
      </c>
      <c r="O568" s="82">
        <f t="shared" si="35"/>
        <v>7776</v>
      </c>
      <c r="P568" s="82">
        <f>P571+P573</f>
        <v>0</v>
      </c>
      <c r="Q568" s="223">
        <f t="shared" si="33"/>
        <v>7776</v>
      </c>
    </row>
    <row r="569" spans="1:17" ht="45" customHeight="1" x14ac:dyDescent="0.2">
      <c r="A569" s="171" t="s">
        <v>6</v>
      </c>
      <c r="B569" s="172">
        <v>136</v>
      </c>
      <c r="C569" s="173">
        <v>412</v>
      </c>
      <c r="D569" s="174" t="s">
        <v>135</v>
      </c>
      <c r="E569" s="175" t="s">
        <v>3</v>
      </c>
      <c r="F569" s="174" t="s">
        <v>2</v>
      </c>
      <c r="G569" s="176" t="s">
        <v>11</v>
      </c>
      <c r="H569" s="177">
        <v>100</v>
      </c>
      <c r="I569" s="178">
        <f>I570</f>
        <v>7305.9</v>
      </c>
      <c r="J569" s="178"/>
      <c r="K569" s="179">
        <f t="shared" si="34"/>
        <v>7305.9</v>
      </c>
      <c r="L569" s="180"/>
      <c r="M569" s="181">
        <f t="shared" si="32"/>
        <v>7305.9</v>
      </c>
      <c r="N569" s="181">
        <f>N570</f>
        <v>0</v>
      </c>
      <c r="O569" s="181">
        <f t="shared" si="35"/>
        <v>7305.9</v>
      </c>
      <c r="P569" s="145"/>
      <c r="Q569" s="125">
        <f t="shared" si="33"/>
        <v>7305.9</v>
      </c>
    </row>
    <row r="570" spans="1:17" ht="22.5" customHeight="1" x14ac:dyDescent="0.2">
      <c r="A570" s="171" t="s">
        <v>5</v>
      </c>
      <c r="B570" s="172">
        <v>136</v>
      </c>
      <c r="C570" s="173">
        <v>412</v>
      </c>
      <c r="D570" s="174" t="s">
        <v>135</v>
      </c>
      <c r="E570" s="175" t="s">
        <v>3</v>
      </c>
      <c r="F570" s="174" t="s">
        <v>2</v>
      </c>
      <c r="G570" s="176" t="s">
        <v>11</v>
      </c>
      <c r="H570" s="177">
        <v>120</v>
      </c>
      <c r="I570" s="178">
        <f>7305.9</f>
        <v>7305.9</v>
      </c>
      <c r="J570" s="178"/>
      <c r="K570" s="179">
        <f t="shared" si="34"/>
        <v>7305.9</v>
      </c>
      <c r="L570" s="180"/>
      <c r="M570" s="181">
        <f t="shared" si="32"/>
        <v>7305.9</v>
      </c>
      <c r="N570" s="181"/>
      <c r="O570" s="181">
        <f t="shared" si="35"/>
        <v>7305.9</v>
      </c>
      <c r="P570" s="145"/>
      <c r="Q570" s="125">
        <f t="shared" si="33"/>
        <v>7305.9</v>
      </c>
    </row>
    <row r="571" spans="1:17" ht="22.5" customHeight="1" x14ac:dyDescent="0.2">
      <c r="A571" s="7" t="s">
        <v>14</v>
      </c>
      <c r="B571" s="61">
        <v>136</v>
      </c>
      <c r="C571" s="62">
        <v>412</v>
      </c>
      <c r="D571" s="37" t="s">
        <v>135</v>
      </c>
      <c r="E571" s="38" t="s">
        <v>3</v>
      </c>
      <c r="F571" s="37" t="s">
        <v>2</v>
      </c>
      <c r="G571" s="39" t="s">
        <v>11</v>
      </c>
      <c r="H571" s="40">
        <v>200</v>
      </c>
      <c r="I571" s="178">
        <f>I572</f>
        <v>470.1</v>
      </c>
      <c r="J571" s="178"/>
      <c r="K571" s="179">
        <f t="shared" si="34"/>
        <v>470.1</v>
      </c>
      <c r="L571" s="180"/>
      <c r="M571" s="181">
        <f t="shared" si="32"/>
        <v>470.1</v>
      </c>
      <c r="N571" s="181">
        <f>N572</f>
        <v>-2.8921799999999998</v>
      </c>
      <c r="O571" s="82">
        <f t="shared" si="35"/>
        <v>467.20782000000003</v>
      </c>
      <c r="P571" s="219">
        <f>P572</f>
        <v>-2.1169000000000002</v>
      </c>
      <c r="Q571" s="223">
        <f t="shared" si="33"/>
        <v>465.09092000000004</v>
      </c>
    </row>
    <row r="572" spans="1:17" ht="22.5" customHeight="1" x14ac:dyDescent="0.2">
      <c r="A572" s="7" t="s">
        <v>13</v>
      </c>
      <c r="B572" s="61">
        <v>136</v>
      </c>
      <c r="C572" s="62">
        <v>412</v>
      </c>
      <c r="D572" s="37" t="s">
        <v>135</v>
      </c>
      <c r="E572" s="38" t="s">
        <v>3</v>
      </c>
      <c r="F572" s="37" t="s">
        <v>2</v>
      </c>
      <c r="G572" s="39" t="s">
        <v>11</v>
      </c>
      <c r="H572" s="40">
        <v>240</v>
      </c>
      <c r="I572" s="178">
        <f>437.1+33</f>
        <v>470.1</v>
      </c>
      <c r="J572" s="178"/>
      <c r="K572" s="179">
        <f t="shared" si="34"/>
        <v>470.1</v>
      </c>
      <c r="L572" s="180"/>
      <c r="M572" s="181">
        <f t="shared" si="32"/>
        <v>470.1</v>
      </c>
      <c r="N572" s="181">
        <f>-0.04848-0.7139-2.12965-0.00015</f>
        <v>-2.8921799999999998</v>
      </c>
      <c r="O572" s="82">
        <f t="shared" si="35"/>
        <v>467.20782000000003</v>
      </c>
      <c r="P572" s="219">
        <f>-2-0.1169</f>
        <v>-2.1169000000000002</v>
      </c>
      <c r="Q572" s="223">
        <f t="shared" si="33"/>
        <v>465.09092000000004</v>
      </c>
    </row>
    <row r="573" spans="1:17" ht="15.6" customHeight="1" x14ac:dyDescent="0.2">
      <c r="A573" s="7" t="s">
        <v>76</v>
      </c>
      <c r="B573" s="61">
        <v>136</v>
      </c>
      <c r="C573" s="62">
        <v>412</v>
      </c>
      <c r="D573" s="37" t="s">
        <v>135</v>
      </c>
      <c r="E573" s="38" t="s">
        <v>3</v>
      </c>
      <c r="F573" s="37" t="s">
        <v>2</v>
      </c>
      <c r="G573" s="39" t="s">
        <v>11</v>
      </c>
      <c r="H573" s="40">
        <v>800</v>
      </c>
      <c r="I573" s="178"/>
      <c r="J573" s="178"/>
      <c r="K573" s="179"/>
      <c r="L573" s="180"/>
      <c r="M573" s="181"/>
      <c r="N573" s="181">
        <f>N574</f>
        <v>2.8921799999999998</v>
      </c>
      <c r="O573" s="82">
        <f t="shared" si="35"/>
        <v>2.8921799999999998</v>
      </c>
      <c r="P573" s="219">
        <f>P574</f>
        <v>2.1169000000000002</v>
      </c>
      <c r="Q573" s="223">
        <f t="shared" si="33"/>
        <v>5.00908</v>
      </c>
    </row>
    <row r="574" spans="1:17" ht="15.6" customHeight="1" x14ac:dyDescent="0.2">
      <c r="A574" s="7" t="s">
        <v>75</v>
      </c>
      <c r="B574" s="61">
        <v>136</v>
      </c>
      <c r="C574" s="62">
        <v>412</v>
      </c>
      <c r="D574" s="37" t="s">
        <v>135</v>
      </c>
      <c r="E574" s="38" t="s">
        <v>3</v>
      </c>
      <c r="F574" s="37" t="s">
        <v>2</v>
      </c>
      <c r="G574" s="39" t="s">
        <v>11</v>
      </c>
      <c r="H574" s="40">
        <v>850</v>
      </c>
      <c r="I574" s="178"/>
      <c r="J574" s="178"/>
      <c r="K574" s="179"/>
      <c r="L574" s="180"/>
      <c r="M574" s="181"/>
      <c r="N574" s="181">
        <f>0.04848+0.00015+0.7139+2.12965</f>
        <v>2.8921799999999998</v>
      </c>
      <c r="O574" s="82">
        <f t="shared" si="35"/>
        <v>2.8921799999999998</v>
      </c>
      <c r="P574" s="219">
        <f>2+0.1169</f>
        <v>2.1169000000000002</v>
      </c>
      <c r="Q574" s="223">
        <f t="shared" si="33"/>
        <v>5.00908</v>
      </c>
    </row>
    <row r="575" spans="1:17" ht="22.5" customHeight="1" x14ac:dyDescent="0.2">
      <c r="A575" s="171" t="s">
        <v>138</v>
      </c>
      <c r="B575" s="172">
        <v>136</v>
      </c>
      <c r="C575" s="173">
        <v>412</v>
      </c>
      <c r="D575" s="174" t="s">
        <v>135</v>
      </c>
      <c r="E575" s="175" t="s">
        <v>3</v>
      </c>
      <c r="F575" s="174" t="s">
        <v>2</v>
      </c>
      <c r="G575" s="176" t="s">
        <v>137</v>
      </c>
      <c r="H575" s="177" t="s">
        <v>7</v>
      </c>
      <c r="I575" s="178">
        <f>I576</f>
        <v>10.9</v>
      </c>
      <c r="J575" s="178"/>
      <c r="K575" s="179">
        <f t="shared" si="34"/>
        <v>10.9</v>
      </c>
      <c r="L575" s="180"/>
      <c r="M575" s="181">
        <f t="shared" si="32"/>
        <v>10.9</v>
      </c>
      <c r="N575" s="181"/>
      <c r="O575" s="181">
        <f t="shared" si="35"/>
        <v>10.9</v>
      </c>
      <c r="P575" s="145"/>
      <c r="Q575" s="125">
        <f t="shared" si="33"/>
        <v>10.9</v>
      </c>
    </row>
    <row r="576" spans="1:17" ht="12.75" customHeight="1" x14ac:dyDescent="0.2">
      <c r="A576" s="171" t="s">
        <v>76</v>
      </c>
      <c r="B576" s="172">
        <v>136</v>
      </c>
      <c r="C576" s="173">
        <v>412</v>
      </c>
      <c r="D576" s="174" t="s">
        <v>135</v>
      </c>
      <c r="E576" s="175" t="s">
        <v>3</v>
      </c>
      <c r="F576" s="174" t="s">
        <v>2</v>
      </c>
      <c r="G576" s="176" t="s">
        <v>137</v>
      </c>
      <c r="H576" s="177">
        <v>800</v>
      </c>
      <c r="I576" s="178">
        <f>I577</f>
        <v>10.9</v>
      </c>
      <c r="J576" s="178"/>
      <c r="K576" s="179">
        <f t="shared" si="34"/>
        <v>10.9</v>
      </c>
      <c r="L576" s="180"/>
      <c r="M576" s="181">
        <f t="shared" si="32"/>
        <v>10.9</v>
      </c>
      <c r="N576" s="181"/>
      <c r="O576" s="181">
        <f t="shared" si="35"/>
        <v>10.9</v>
      </c>
      <c r="P576" s="145"/>
      <c r="Q576" s="125">
        <f t="shared" si="33"/>
        <v>10.9</v>
      </c>
    </row>
    <row r="577" spans="1:17" ht="33.75" customHeight="1" x14ac:dyDescent="0.2">
      <c r="A577" s="171" t="s">
        <v>136</v>
      </c>
      <c r="B577" s="172">
        <v>136</v>
      </c>
      <c r="C577" s="173">
        <v>412</v>
      </c>
      <c r="D577" s="174" t="s">
        <v>135</v>
      </c>
      <c r="E577" s="175" t="s">
        <v>3</v>
      </c>
      <c r="F577" s="174" t="s">
        <v>2</v>
      </c>
      <c r="G577" s="176" t="s">
        <v>137</v>
      </c>
      <c r="H577" s="177">
        <v>810</v>
      </c>
      <c r="I577" s="178">
        <v>10.9</v>
      </c>
      <c r="J577" s="178"/>
      <c r="K577" s="179">
        <f t="shared" si="34"/>
        <v>10.9</v>
      </c>
      <c r="L577" s="180"/>
      <c r="M577" s="181">
        <f t="shared" si="32"/>
        <v>10.9</v>
      </c>
      <c r="N577" s="181"/>
      <c r="O577" s="181">
        <f t="shared" si="35"/>
        <v>10.9</v>
      </c>
      <c r="P577" s="145"/>
      <c r="Q577" s="125">
        <f t="shared" si="33"/>
        <v>10.9</v>
      </c>
    </row>
    <row r="578" spans="1:17" ht="33.75" customHeight="1" x14ac:dyDescent="0.2">
      <c r="A578" s="36" t="s">
        <v>299</v>
      </c>
      <c r="B578" s="61">
        <v>136</v>
      </c>
      <c r="C578" s="62">
        <v>412</v>
      </c>
      <c r="D578" s="37">
        <v>1</v>
      </c>
      <c r="E578" s="38">
        <v>0</v>
      </c>
      <c r="F578" s="37">
        <v>0</v>
      </c>
      <c r="G578" s="39">
        <v>82330</v>
      </c>
      <c r="H578" s="40"/>
      <c r="I578" s="178">
        <f>I579</f>
        <v>165.5</v>
      </c>
      <c r="J578" s="178"/>
      <c r="K578" s="179">
        <f t="shared" si="34"/>
        <v>165.5</v>
      </c>
      <c r="L578" s="180"/>
      <c r="M578" s="181">
        <f t="shared" si="32"/>
        <v>165.5</v>
      </c>
      <c r="N578" s="181"/>
      <c r="O578" s="82">
        <f t="shared" si="35"/>
        <v>165.5</v>
      </c>
      <c r="P578" s="82">
        <f>P579</f>
        <v>100</v>
      </c>
      <c r="Q578" s="223">
        <f t="shared" si="33"/>
        <v>265.5</v>
      </c>
    </row>
    <row r="579" spans="1:17" ht="18" customHeight="1" x14ac:dyDescent="0.2">
      <c r="A579" s="36" t="s">
        <v>76</v>
      </c>
      <c r="B579" s="61">
        <v>136</v>
      </c>
      <c r="C579" s="62">
        <v>412</v>
      </c>
      <c r="D579" s="37">
        <v>1</v>
      </c>
      <c r="E579" s="38">
        <v>0</v>
      </c>
      <c r="F579" s="37">
        <v>0</v>
      </c>
      <c r="G579" s="39">
        <v>82330</v>
      </c>
      <c r="H579" s="40">
        <v>800</v>
      </c>
      <c r="I579" s="178">
        <f>I580</f>
        <v>165.5</v>
      </c>
      <c r="J579" s="178"/>
      <c r="K579" s="179">
        <f t="shared" si="34"/>
        <v>165.5</v>
      </c>
      <c r="L579" s="180"/>
      <c r="M579" s="181">
        <f t="shared" si="32"/>
        <v>165.5</v>
      </c>
      <c r="N579" s="181"/>
      <c r="O579" s="82">
        <f t="shared" si="35"/>
        <v>165.5</v>
      </c>
      <c r="P579" s="219">
        <f>P580</f>
        <v>100</v>
      </c>
      <c r="Q579" s="223">
        <f t="shared" si="33"/>
        <v>265.5</v>
      </c>
    </row>
    <row r="580" spans="1:17" ht="36.75" customHeight="1" x14ac:dyDescent="0.2">
      <c r="A580" s="36" t="s">
        <v>136</v>
      </c>
      <c r="B580" s="61">
        <v>136</v>
      </c>
      <c r="C580" s="62">
        <v>412</v>
      </c>
      <c r="D580" s="37">
        <v>1</v>
      </c>
      <c r="E580" s="38">
        <v>0</v>
      </c>
      <c r="F580" s="37">
        <v>0</v>
      </c>
      <c r="G580" s="39">
        <v>82330</v>
      </c>
      <c r="H580" s="40">
        <v>810</v>
      </c>
      <c r="I580" s="178">
        <v>165.5</v>
      </c>
      <c r="J580" s="178"/>
      <c r="K580" s="179">
        <f t="shared" si="34"/>
        <v>165.5</v>
      </c>
      <c r="L580" s="180"/>
      <c r="M580" s="181">
        <f t="shared" si="32"/>
        <v>165.5</v>
      </c>
      <c r="N580" s="181"/>
      <c r="O580" s="82">
        <f t="shared" si="35"/>
        <v>165.5</v>
      </c>
      <c r="P580" s="219">
        <v>100</v>
      </c>
      <c r="Q580" s="223">
        <f t="shared" si="33"/>
        <v>265.5</v>
      </c>
    </row>
    <row r="581" spans="1:17" ht="12.75" customHeight="1" x14ac:dyDescent="0.2">
      <c r="A581" s="7" t="s">
        <v>58</v>
      </c>
      <c r="B581" s="61">
        <v>136</v>
      </c>
      <c r="C581" s="62">
        <v>1000</v>
      </c>
      <c r="D581" s="37" t="s">
        <v>7</v>
      </c>
      <c r="E581" s="38" t="s">
        <v>7</v>
      </c>
      <c r="F581" s="37" t="s">
        <v>7</v>
      </c>
      <c r="G581" s="39" t="s">
        <v>7</v>
      </c>
      <c r="H581" s="40" t="s">
        <v>7</v>
      </c>
      <c r="I581" s="178">
        <f>I582</f>
        <v>624</v>
      </c>
      <c r="J581" s="178"/>
      <c r="K581" s="179">
        <f t="shared" si="34"/>
        <v>624</v>
      </c>
      <c r="L581" s="180"/>
      <c r="M581" s="181">
        <f t="shared" si="32"/>
        <v>624</v>
      </c>
      <c r="N581" s="181"/>
      <c r="O581" s="82">
        <f t="shared" si="35"/>
        <v>624</v>
      </c>
      <c r="P581" s="82">
        <f>P583</f>
        <v>12877.558980000002</v>
      </c>
      <c r="Q581" s="223">
        <f t="shared" si="33"/>
        <v>13501.558980000002</v>
      </c>
    </row>
    <row r="582" spans="1:17" ht="12.75" customHeight="1" x14ac:dyDescent="0.2">
      <c r="A582" s="7" t="s">
        <v>55</v>
      </c>
      <c r="B582" s="61">
        <v>136</v>
      </c>
      <c r="C582" s="62">
        <v>1003</v>
      </c>
      <c r="D582" s="37" t="s">
        <v>7</v>
      </c>
      <c r="E582" s="38" t="s">
        <v>7</v>
      </c>
      <c r="F582" s="37" t="s">
        <v>7</v>
      </c>
      <c r="G582" s="39" t="s">
        <v>7</v>
      </c>
      <c r="H582" s="40" t="s">
        <v>7</v>
      </c>
      <c r="I582" s="178">
        <f>I583</f>
        <v>624</v>
      </c>
      <c r="J582" s="178"/>
      <c r="K582" s="179">
        <f t="shared" si="34"/>
        <v>624</v>
      </c>
      <c r="L582" s="180"/>
      <c r="M582" s="181">
        <f t="shared" si="32"/>
        <v>624</v>
      </c>
      <c r="N582" s="181"/>
      <c r="O582" s="82">
        <f>M582+N582</f>
        <v>624</v>
      </c>
      <c r="P582" s="223">
        <f>P583</f>
        <v>12877.558980000002</v>
      </c>
      <c r="Q582" s="223">
        <f t="shared" si="33"/>
        <v>13501.558980000002</v>
      </c>
    </row>
    <row r="583" spans="1:17" ht="33.75" customHeight="1" x14ac:dyDescent="0.2">
      <c r="A583" s="7" t="s">
        <v>332</v>
      </c>
      <c r="B583" s="61">
        <v>136</v>
      </c>
      <c r="C583" s="62">
        <v>1003</v>
      </c>
      <c r="D583" s="37" t="s">
        <v>134</v>
      </c>
      <c r="E583" s="38" t="s">
        <v>3</v>
      </c>
      <c r="F583" s="37" t="s">
        <v>2</v>
      </c>
      <c r="G583" s="39" t="s">
        <v>9</v>
      </c>
      <c r="H583" s="40" t="s">
        <v>7</v>
      </c>
      <c r="I583" s="178">
        <f>I587</f>
        <v>624</v>
      </c>
      <c r="J583" s="178"/>
      <c r="K583" s="179">
        <f t="shared" si="34"/>
        <v>624</v>
      </c>
      <c r="L583" s="180"/>
      <c r="M583" s="181">
        <f t="shared" si="32"/>
        <v>624</v>
      </c>
      <c r="N583" s="181"/>
      <c r="O583" s="82">
        <f>M583+N583</f>
        <v>624</v>
      </c>
      <c r="P583" s="223">
        <f>P584+P587</f>
        <v>12877.558980000002</v>
      </c>
      <c r="Q583" s="223">
        <f t="shared" si="33"/>
        <v>13501.558980000002</v>
      </c>
    </row>
    <row r="584" spans="1:17" ht="36" customHeight="1" x14ac:dyDescent="0.2">
      <c r="A584" s="7" t="s">
        <v>404</v>
      </c>
      <c r="B584" s="61">
        <v>136</v>
      </c>
      <c r="C584" s="62">
        <v>1003</v>
      </c>
      <c r="D584" s="37" t="s">
        <v>134</v>
      </c>
      <c r="E584" s="38" t="s">
        <v>3</v>
      </c>
      <c r="F584" s="37" t="s">
        <v>2</v>
      </c>
      <c r="G584" s="39">
        <v>78130</v>
      </c>
      <c r="H584" s="40"/>
      <c r="I584" s="178"/>
      <c r="J584" s="178"/>
      <c r="K584" s="179"/>
      <c r="L584" s="180"/>
      <c r="M584" s="181"/>
      <c r="N584" s="181"/>
      <c r="O584" s="82">
        <v>0</v>
      </c>
      <c r="P584" s="223">
        <f>P585</f>
        <v>4384.3709200000003</v>
      </c>
      <c r="Q584" s="223">
        <f t="shared" si="33"/>
        <v>4384.3709200000003</v>
      </c>
    </row>
    <row r="585" spans="1:17" ht="17.100000000000001" customHeight="1" x14ac:dyDescent="0.2">
      <c r="A585" s="7" t="s">
        <v>40</v>
      </c>
      <c r="B585" s="61">
        <v>136</v>
      </c>
      <c r="C585" s="62">
        <v>1003</v>
      </c>
      <c r="D585" s="37" t="s">
        <v>134</v>
      </c>
      <c r="E585" s="38" t="s">
        <v>3</v>
      </c>
      <c r="F585" s="37" t="s">
        <v>2</v>
      </c>
      <c r="G585" s="39">
        <v>78130</v>
      </c>
      <c r="H585" s="40">
        <v>300</v>
      </c>
      <c r="I585" s="178"/>
      <c r="J585" s="178"/>
      <c r="K585" s="179"/>
      <c r="L585" s="180"/>
      <c r="M585" s="181"/>
      <c r="N585" s="181"/>
      <c r="O585" s="82">
        <v>0</v>
      </c>
      <c r="P585" s="223">
        <f>P586</f>
        <v>4384.3709200000003</v>
      </c>
      <c r="Q585" s="223">
        <f t="shared" si="33"/>
        <v>4384.3709200000003</v>
      </c>
    </row>
    <row r="586" spans="1:17" ht="25.5" customHeight="1" x14ac:dyDescent="0.2">
      <c r="A586" s="7" t="s">
        <v>46</v>
      </c>
      <c r="B586" s="61">
        <v>136</v>
      </c>
      <c r="C586" s="62">
        <v>1003</v>
      </c>
      <c r="D586" s="37" t="s">
        <v>134</v>
      </c>
      <c r="E586" s="38" t="s">
        <v>3</v>
      </c>
      <c r="F586" s="37" t="s">
        <v>2</v>
      </c>
      <c r="G586" s="39">
        <v>78130</v>
      </c>
      <c r="H586" s="40">
        <v>320</v>
      </c>
      <c r="I586" s="178"/>
      <c r="J586" s="178"/>
      <c r="K586" s="179"/>
      <c r="L586" s="180"/>
      <c r="M586" s="181"/>
      <c r="N586" s="181"/>
      <c r="O586" s="82">
        <v>0</v>
      </c>
      <c r="P586" s="223">
        <v>4384.3709200000003</v>
      </c>
      <c r="Q586" s="223">
        <f t="shared" si="33"/>
        <v>4384.3709200000003</v>
      </c>
    </row>
    <row r="587" spans="1:17" ht="15.6" customHeight="1" x14ac:dyDescent="0.2">
      <c r="A587" s="7" t="s">
        <v>405</v>
      </c>
      <c r="B587" s="61">
        <v>136</v>
      </c>
      <c r="C587" s="62">
        <v>1003</v>
      </c>
      <c r="D587" s="37" t="s">
        <v>134</v>
      </c>
      <c r="E587" s="38" t="s">
        <v>3</v>
      </c>
      <c r="F587" s="37" t="s">
        <v>2</v>
      </c>
      <c r="G587" s="39" t="s">
        <v>133</v>
      </c>
      <c r="H587" s="40"/>
      <c r="I587" s="178">
        <f>I588</f>
        <v>624</v>
      </c>
      <c r="J587" s="178"/>
      <c r="K587" s="179">
        <f t="shared" si="34"/>
        <v>624</v>
      </c>
      <c r="L587" s="180"/>
      <c r="M587" s="181">
        <f t="shared" si="32"/>
        <v>624</v>
      </c>
      <c r="N587" s="181"/>
      <c r="O587" s="82">
        <f t="shared" si="35"/>
        <v>624</v>
      </c>
      <c r="P587" s="223">
        <f>P588</f>
        <v>8493.1880600000004</v>
      </c>
      <c r="Q587" s="223">
        <f>O587+P587</f>
        <v>9117.1880600000004</v>
      </c>
    </row>
    <row r="588" spans="1:17" ht="12.75" customHeight="1" x14ac:dyDescent="0.2">
      <c r="A588" s="7" t="s">
        <v>40</v>
      </c>
      <c r="B588" s="61">
        <v>136</v>
      </c>
      <c r="C588" s="62">
        <v>1003</v>
      </c>
      <c r="D588" s="37" t="s">
        <v>134</v>
      </c>
      <c r="E588" s="38" t="s">
        <v>3</v>
      </c>
      <c r="F588" s="37" t="s">
        <v>2</v>
      </c>
      <c r="G588" s="39" t="s">
        <v>133</v>
      </c>
      <c r="H588" s="40">
        <v>300</v>
      </c>
      <c r="I588" s="178">
        <f>I589</f>
        <v>624</v>
      </c>
      <c r="J588" s="178"/>
      <c r="K588" s="179">
        <f t="shared" si="34"/>
        <v>624</v>
      </c>
      <c r="L588" s="180"/>
      <c r="M588" s="181">
        <f t="shared" si="32"/>
        <v>624</v>
      </c>
      <c r="N588" s="181"/>
      <c r="O588" s="82">
        <f t="shared" si="35"/>
        <v>624</v>
      </c>
      <c r="P588" s="223">
        <f>P589</f>
        <v>8493.1880600000004</v>
      </c>
      <c r="Q588" s="223">
        <f t="shared" si="33"/>
        <v>9117.1880600000004</v>
      </c>
    </row>
    <row r="589" spans="1:17" ht="22.5" customHeight="1" x14ac:dyDescent="0.2">
      <c r="A589" s="7" t="s">
        <v>46</v>
      </c>
      <c r="B589" s="61">
        <v>136</v>
      </c>
      <c r="C589" s="62">
        <v>1003</v>
      </c>
      <c r="D589" s="37" t="s">
        <v>134</v>
      </c>
      <c r="E589" s="38" t="s">
        <v>3</v>
      </c>
      <c r="F589" s="37" t="s">
        <v>2</v>
      </c>
      <c r="G589" s="39" t="s">
        <v>133</v>
      </c>
      <c r="H589" s="40">
        <v>320</v>
      </c>
      <c r="I589" s="178">
        <v>624</v>
      </c>
      <c r="J589" s="178"/>
      <c r="K589" s="179">
        <f t="shared" si="34"/>
        <v>624</v>
      </c>
      <c r="L589" s="180"/>
      <c r="M589" s="181">
        <f t="shared" si="32"/>
        <v>624</v>
      </c>
      <c r="N589" s="181"/>
      <c r="O589" s="82">
        <f>M589+N589</f>
        <v>624</v>
      </c>
      <c r="P589" s="223">
        <v>8493.1880600000004</v>
      </c>
      <c r="Q589" s="223">
        <f t="shared" si="33"/>
        <v>9117.1880600000004</v>
      </c>
    </row>
    <row r="590" spans="1:17" ht="33.75" customHeight="1" x14ac:dyDescent="0.2">
      <c r="A590" s="65" t="s">
        <v>132</v>
      </c>
      <c r="B590" s="66">
        <v>162</v>
      </c>
      <c r="C590" s="67" t="s">
        <v>7</v>
      </c>
      <c r="D590" s="30" t="s">
        <v>7</v>
      </c>
      <c r="E590" s="31" t="s">
        <v>7</v>
      </c>
      <c r="F590" s="30" t="s">
        <v>7</v>
      </c>
      <c r="G590" s="32" t="s">
        <v>7</v>
      </c>
      <c r="H590" s="33" t="s">
        <v>7</v>
      </c>
      <c r="I590" s="182">
        <f>I591+I613+I630</f>
        <v>16083.599999999999</v>
      </c>
      <c r="J590" s="182">
        <f>J613</f>
        <v>-636</v>
      </c>
      <c r="K590" s="183">
        <f t="shared" si="34"/>
        <v>15447.599999999999</v>
      </c>
      <c r="L590" s="183">
        <f>L591</f>
        <v>408.73152000000005</v>
      </c>
      <c r="M590" s="184">
        <f t="shared" si="32"/>
        <v>15856.331519999998</v>
      </c>
      <c r="N590" s="184">
        <f>N591</f>
        <v>2465.835</v>
      </c>
      <c r="O590" s="85">
        <f t="shared" si="35"/>
        <v>18322.166519999999</v>
      </c>
      <c r="P590" s="85">
        <f>P630+P613</f>
        <v>936.74750999999992</v>
      </c>
      <c r="Q590" s="224">
        <f t="shared" si="33"/>
        <v>19258.91403</v>
      </c>
    </row>
    <row r="591" spans="1:17" ht="12.75" customHeight="1" x14ac:dyDescent="0.2">
      <c r="A591" s="171" t="s">
        <v>26</v>
      </c>
      <c r="B591" s="172">
        <v>162</v>
      </c>
      <c r="C591" s="173">
        <v>100</v>
      </c>
      <c r="D591" s="174" t="s">
        <v>7</v>
      </c>
      <c r="E591" s="175" t="s">
        <v>7</v>
      </c>
      <c r="F591" s="174" t="s">
        <v>7</v>
      </c>
      <c r="G591" s="176" t="s">
        <v>7</v>
      </c>
      <c r="H591" s="177" t="s">
        <v>7</v>
      </c>
      <c r="I591" s="178">
        <f>I592</f>
        <v>10787.8</v>
      </c>
      <c r="J591" s="178"/>
      <c r="K591" s="179">
        <f t="shared" si="34"/>
        <v>10787.8</v>
      </c>
      <c r="L591" s="185">
        <f>L592</f>
        <v>408.73152000000005</v>
      </c>
      <c r="M591" s="181">
        <f t="shared" si="32"/>
        <v>11196.531519999999</v>
      </c>
      <c r="N591" s="181">
        <f>N592</f>
        <v>2465.835</v>
      </c>
      <c r="O591" s="181">
        <f t="shared" si="35"/>
        <v>13662.36652</v>
      </c>
      <c r="P591" s="145"/>
      <c r="Q591" s="125">
        <f t="shared" si="33"/>
        <v>13662.36652</v>
      </c>
    </row>
    <row r="592" spans="1:17" ht="12.75" customHeight="1" x14ac:dyDescent="0.2">
      <c r="A592" s="171" t="s">
        <v>95</v>
      </c>
      <c r="B592" s="172">
        <v>162</v>
      </c>
      <c r="C592" s="173">
        <v>113</v>
      </c>
      <c r="D592" s="174" t="s">
        <v>7</v>
      </c>
      <c r="E592" s="175" t="s">
        <v>7</v>
      </c>
      <c r="F592" s="174" t="s">
        <v>7</v>
      </c>
      <c r="G592" s="176" t="s">
        <v>7</v>
      </c>
      <c r="H592" s="177" t="s">
        <v>7</v>
      </c>
      <c r="I592" s="178">
        <f>I593+I597</f>
        <v>10787.8</v>
      </c>
      <c r="J592" s="178"/>
      <c r="K592" s="179">
        <f t="shared" si="34"/>
        <v>10787.8</v>
      </c>
      <c r="L592" s="185">
        <f>L609+L597</f>
        <v>408.73152000000005</v>
      </c>
      <c r="M592" s="181">
        <f t="shared" ref="M592:M663" si="36">K592+L592</f>
        <v>11196.531519999999</v>
      </c>
      <c r="N592" s="181">
        <f>N609</f>
        <v>2465.835</v>
      </c>
      <c r="O592" s="181">
        <f t="shared" si="35"/>
        <v>13662.36652</v>
      </c>
      <c r="P592" s="145"/>
      <c r="Q592" s="125">
        <f t="shared" si="33"/>
        <v>13662.36652</v>
      </c>
    </row>
    <row r="593" spans="1:17" ht="45" customHeight="1" x14ac:dyDescent="0.2">
      <c r="A593" s="171" t="s">
        <v>318</v>
      </c>
      <c r="B593" s="172">
        <v>162</v>
      </c>
      <c r="C593" s="173">
        <v>113</v>
      </c>
      <c r="D593" s="174" t="s">
        <v>41</v>
      </c>
      <c r="E593" s="175" t="s">
        <v>3</v>
      </c>
      <c r="F593" s="174" t="s">
        <v>2</v>
      </c>
      <c r="G593" s="176" t="s">
        <v>9</v>
      </c>
      <c r="H593" s="177" t="s">
        <v>7</v>
      </c>
      <c r="I593" s="178">
        <f>I594</f>
        <v>484.5</v>
      </c>
      <c r="J593" s="178"/>
      <c r="K593" s="179">
        <f t="shared" si="34"/>
        <v>484.5</v>
      </c>
      <c r="L593" s="180"/>
      <c r="M593" s="181">
        <f t="shared" si="36"/>
        <v>484.5</v>
      </c>
      <c r="N593" s="186"/>
      <c r="O593" s="181">
        <f t="shared" si="35"/>
        <v>484.5</v>
      </c>
      <c r="P593" s="216"/>
      <c r="Q593" s="125">
        <f t="shared" si="33"/>
        <v>484.5</v>
      </c>
    </row>
    <row r="594" spans="1:17" ht="22.5" customHeight="1" x14ac:dyDescent="0.2">
      <c r="A594" s="171" t="s">
        <v>90</v>
      </c>
      <c r="B594" s="172">
        <v>162</v>
      </c>
      <c r="C594" s="173">
        <v>113</v>
      </c>
      <c r="D594" s="174" t="s">
        <v>41</v>
      </c>
      <c r="E594" s="175" t="s">
        <v>3</v>
      </c>
      <c r="F594" s="174" t="s">
        <v>2</v>
      </c>
      <c r="G594" s="176" t="s">
        <v>89</v>
      </c>
      <c r="H594" s="177" t="s">
        <v>7</v>
      </c>
      <c r="I594" s="178">
        <f>I595</f>
        <v>484.5</v>
      </c>
      <c r="J594" s="178"/>
      <c r="K594" s="179">
        <f t="shared" si="34"/>
        <v>484.5</v>
      </c>
      <c r="L594" s="180"/>
      <c r="M594" s="181">
        <f t="shared" si="36"/>
        <v>484.5</v>
      </c>
      <c r="N594" s="181"/>
      <c r="O594" s="181">
        <f t="shared" si="35"/>
        <v>484.5</v>
      </c>
      <c r="P594" s="145"/>
      <c r="Q594" s="125">
        <f t="shared" si="33"/>
        <v>484.5</v>
      </c>
    </row>
    <row r="595" spans="1:17" ht="22.5" customHeight="1" x14ac:dyDescent="0.2">
      <c r="A595" s="171" t="s">
        <v>14</v>
      </c>
      <c r="B595" s="172">
        <v>162</v>
      </c>
      <c r="C595" s="173">
        <v>113</v>
      </c>
      <c r="D595" s="174" t="s">
        <v>41</v>
      </c>
      <c r="E595" s="175" t="s">
        <v>3</v>
      </c>
      <c r="F595" s="174" t="s">
        <v>2</v>
      </c>
      <c r="G595" s="176" t="s">
        <v>89</v>
      </c>
      <c r="H595" s="177">
        <v>200</v>
      </c>
      <c r="I595" s="178">
        <f>I596</f>
        <v>484.5</v>
      </c>
      <c r="J595" s="178"/>
      <c r="K595" s="179">
        <f t="shared" si="34"/>
        <v>484.5</v>
      </c>
      <c r="L595" s="180"/>
      <c r="M595" s="181">
        <f t="shared" si="36"/>
        <v>484.5</v>
      </c>
      <c r="N595" s="181"/>
      <c r="O595" s="181">
        <f t="shared" si="35"/>
        <v>484.5</v>
      </c>
      <c r="P595" s="145"/>
      <c r="Q595" s="125">
        <f t="shared" ref="Q595:Q662" si="37">O595+P595</f>
        <v>484.5</v>
      </c>
    </row>
    <row r="596" spans="1:17" ht="22.5" customHeight="1" x14ac:dyDescent="0.2">
      <c r="A596" s="171" t="s">
        <v>13</v>
      </c>
      <c r="B596" s="172">
        <v>162</v>
      </c>
      <c r="C596" s="173">
        <v>113</v>
      </c>
      <c r="D596" s="174" t="s">
        <v>41</v>
      </c>
      <c r="E596" s="175" t="s">
        <v>3</v>
      </c>
      <c r="F596" s="174" t="s">
        <v>2</v>
      </c>
      <c r="G596" s="176" t="s">
        <v>89</v>
      </c>
      <c r="H596" s="177">
        <v>240</v>
      </c>
      <c r="I596" s="178">
        <v>484.5</v>
      </c>
      <c r="J596" s="178"/>
      <c r="K596" s="179">
        <f t="shared" si="34"/>
        <v>484.5</v>
      </c>
      <c r="L596" s="180"/>
      <c r="M596" s="181">
        <f t="shared" si="36"/>
        <v>484.5</v>
      </c>
      <c r="N596" s="181"/>
      <c r="O596" s="181">
        <f t="shared" si="35"/>
        <v>484.5</v>
      </c>
      <c r="P596" s="145"/>
      <c r="Q596" s="125">
        <f t="shared" si="37"/>
        <v>484.5</v>
      </c>
    </row>
    <row r="597" spans="1:17" ht="45" customHeight="1" x14ac:dyDescent="0.2">
      <c r="A597" s="171" t="s">
        <v>319</v>
      </c>
      <c r="B597" s="172">
        <v>162</v>
      </c>
      <c r="C597" s="173">
        <v>113</v>
      </c>
      <c r="D597" s="174" t="s">
        <v>118</v>
      </c>
      <c r="E597" s="175" t="s">
        <v>3</v>
      </c>
      <c r="F597" s="174" t="s">
        <v>2</v>
      </c>
      <c r="G597" s="176" t="s">
        <v>9</v>
      </c>
      <c r="H597" s="177" t="s">
        <v>7</v>
      </c>
      <c r="I597" s="178">
        <f>I598+I603+I606</f>
        <v>10303.299999999999</v>
      </c>
      <c r="J597" s="178"/>
      <c r="K597" s="179">
        <f t="shared" si="34"/>
        <v>10303.299999999999</v>
      </c>
      <c r="L597" s="185">
        <f>L598</f>
        <v>14.719799999999998</v>
      </c>
      <c r="M597" s="181">
        <f t="shared" si="36"/>
        <v>10318.0198</v>
      </c>
      <c r="N597" s="186"/>
      <c r="O597" s="181">
        <f t="shared" si="35"/>
        <v>10318.0198</v>
      </c>
      <c r="P597" s="145"/>
      <c r="Q597" s="125">
        <f t="shared" si="37"/>
        <v>10318.0198</v>
      </c>
    </row>
    <row r="598" spans="1:17" ht="22.5" customHeight="1" x14ac:dyDescent="0.2">
      <c r="A598" s="171" t="s">
        <v>15</v>
      </c>
      <c r="B598" s="172">
        <v>162</v>
      </c>
      <c r="C598" s="173">
        <v>113</v>
      </c>
      <c r="D598" s="174" t="s">
        <v>118</v>
      </c>
      <c r="E598" s="175" t="s">
        <v>3</v>
      </c>
      <c r="F598" s="174" t="s">
        <v>2</v>
      </c>
      <c r="G598" s="176" t="s">
        <v>11</v>
      </c>
      <c r="H598" s="177" t="s">
        <v>7</v>
      </c>
      <c r="I598" s="178">
        <f>I599+I601</f>
        <v>9939.2999999999993</v>
      </c>
      <c r="J598" s="178"/>
      <c r="K598" s="179">
        <f t="shared" si="34"/>
        <v>9939.2999999999993</v>
      </c>
      <c r="L598" s="185">
        <f>L599+L601</f>
        <v>14.719799999999998</v>
      </c>
      <c r="M598" s="181">
        <f t="shared" si="36"/>
        <v>9954.0198</v>
      </c>
      <c r="N598" s="181"/>
      <c r="O598" s="181">
        <f t="shared" si="35"/>
        <v>9954.0198</v>
      </c>
      <c r="P598" s="145"/>
      <c r="Q598" s="125">
        <f t="shared" si="37"/>
        <v>9954.0198</v>
      </c>
    </row>
    <row r="599" spans="1:17" ht="45" customHeight="1" x14ac:dyDescent="0.2">
      <c r="A599" s="171" t="s">
        <v>6</v>
      </c>
      <c r="B599" s="172">
        <v>162</v>
      </c>
      <c r="C599" s="173">
        <v>113</v>
      </c>
      <c r="D599" s="174" t="s">
        <v>118</v>
      </c>
      <c r="E599" s="175" t="s">
        <v>3</v>
      </c>
      <c r="F599" s="174" t="s">
        <v>2</v>
      </c>
      <c r="G599" s="176" t="s">
        <v>11</v>
      </c>
      <c r="H599" s="177">
        <v>100</v>
      </c>
      <c r="I599" s="178">
        <f>I600</f>
        <v>9582.2999999999993</v>
      </c>
      <c r="J599" s="178"/>
      <c r="K599" s="179">
        <f t="shared" si="34"/>
        <v>9582.2999999999993</v>
      </c>
      <c r="L599" s="185"/>
      <c r="M599" s="181">
        <f t="shared" si="36"/>
        <v>9582.2999999999993</v>
      </c>
      <c r="N599" s="181"/>
      <c r="O599" s="181">
        <f t="shared" si="35"/>
        <v>9582.2999999999993</v>
      </c>
      <c r="P599" s="145"/>
      <c r="Q599" s="125">
        <f t="shared" si="37"/>
        <v>9582.2999999999993</v>
      </c>
    </row>
    <row r="600" spans="1:17" ht="22.5" customHeight="1" x14ac:dyDescent="0.2">
      <c r="A600" s="171" t="s">
        <v>5</v>
      </c>
      <c r="B600" s="172">
        <v>162</v>
      </c>
      <c r="C600" s="173">
        <v>113</v>
      </c>
      <c r="D600" s="174" t="s">
        <v>118</v>
      </c>
      <c r="E600" s="175" t="s">
        <v>3</v>
      </c>
      <c r="F600" s="174" t="s">
        <v>2</v>
      </c>
      <c r="G600" s="176" t="s">
        <v>11</v>
      </c>
      <c r="H600" s="177">
        <v>120</v>
      </c>
      <c r="I600" s="178">
        <f>457+7027+2098.3</f>
        <v>9582.2999999999993</v>
      </c>
      <c r="J600" s="178"/>
      <c r="K600" s="179">
        <f t="shared" si="34"/>
        <v>9582.2999999999993</v>
      </c>
      <c r="L600" s="185"/>
      <c r="M600" s="181">
        <f t="shared" si="36"/>
        <v>9582.2999999999993</v>
      </c>
      <c r="N600" s="181"/>
      <c r="O600" s="181">
        <f t="shared" si="35"/>
        <v>9582.2999999999993</v>
      </c>
      <c r="P600" s="145"/>
      <c r="Q600" s="125">
        <f t="shared" si="37"/>
        <v>9582.2999999999993</v>
      </c>
    </row>
    <row r="601" spans="1:17" ht="22.5" customHeight="1" x14ac:dyDescent="0.2">
      <c r="A601" s="171" t="s">
        <v>14</v>
      </c>
      <c r="B601" s="172">
        <v>162</v>
      </c>
      <c r="C601" s="173">
        <v>113</v>
      </c>
      <c r="D601" s="174" t="s">
        <v>118</v>
      </c>
      <c r="E601" s="175" t="s">
        <v>3</v>
      </c>
      <c r="F601" s="174" t="s">
        <v>2</v>
      </c>
      <c r="G601" s="176" t="s">
        <v>11</v>
      </c>
      <c r="H601" s="177">
        <v>200</v>
      </c>
      <c r="I601" s="178">
        <f>I602</f>
        <v>357</v>
      </c>
      <c r="J601" s="178"/>
      <c r="K601" s="179">
        <f t="shared" si="34"/>
        <v>357</v>
      </c>
      <c r="L601" s="185">
        <f>L602</f>
        <v>14.719799999999998</v>
      </c>
      <c r="M601" s="181">
        <f t="shared" si="36"/>
        <v>371.71980000000002</v>
      </c>
      <c r="N601" s="181"/>
      <c r="O601" s="181">
        <f t="shared" si="35"/>
        <v>371.71980000000002</v>
      </c>
      <c r="P601" s="145"/>
      <c r="Q601" s="125">
        <f t="shared" si="37"/>
        <v>371.71980000000002</v>
      </c>
    </row>
    <row r="602" spans="1:17" ht="22.5" customHeight="1" x14ac:dyDescent="0.2">
      <c r="A602" s="171" t="s">
        <v>13</v>
      </c>
      <c r="B602" s="172">
        <v>162</v>
      </c>
      <c r="C602" s="173">
        <v>113</v>
      </c>
      <c r="D602" s="174" t="s">
        <v>118</v>
      </c>
      <c r="E602" s="175" t="s">
        <v>3</v>
      </c>
      <c r="F602" s="174" t="s">
        <v>2</v>
      </c>
      <c r="G602" s="176" t="s">
        <v>11</v>
      </c>
      <c r="H602" s="177">
        <v>240</v>
      </c>
      <c r="I602" s="178">
        <f>300+57</f>
        <v>357</v>
      </c>
      <c r="J602" s="178"/>
      <c r="K602" s="179">
        <f t="shared" si="34"/>
        <v>357</v>
      </c>
      <c r="L602" s="185">
        <f>-14.7382+29.458</f>
        <v>14.719799999999998</v>
      </c>
      <c r="M602" s="181">
        <f t="shared" si="36"/>
        <v>371.71980000000002</v>
      </c>
      <c r="N602" s="181"/>
      <c r="O602" s="181">
        <f t="shared" si="35"/>
        <v>371.71980000000002</v>
      </c>
      <c r="P602" s="145"/>
      <c r="Q602" s="125">
        <f t="shared" si="37"/>
        <v>371.71980000000002</v>
      </c>
    </row>
    <row r="603" spans="1:17" ht="56.25" customHeight="1" x14ac:dyDescent="0.2">
      <c r="A603" s="171" t="s">
        <v>131</v>
      </c>
      <c r="B603" s="172">
        <v>162</v>
      </c>
      <c r="C603" s="173">
        <v>113</v>
      </c>
      <c r="D603" s="174" t="s">
        <v>118</v>
      </c>
      <c r="E603" s="175" t="s">
        <v>3</v>
      </c>
      <c r="F603" s="174" t="s">
        <v>2</v>
      </c>
      <c r="G603" s="176" t="s">
        <v>130</v>
      </c>
      <c r="H603" s="177" t="s">
        <v>7</v>
      </c>
      <c r="I603" s="178">
        <f>I604</f>
        <v>300</v>
      </c>
      <c r="J603" s="178"/>
      <c r="K603" s="179">
        <f t="shared" si="34"/>
        <v>300</v>
      </c>
      <c r="L603" s="180"/>
      <c r="M603" s="181">
        <f t="shared" si="36"/>
        <v>300</v>
      </c>
      <c r="N603" s="181"/>
      <c r="O603" s="181">
        <f t="shared" si="35"/>
        <v>300</v>
      </c>
      <c r="P603" s="145"/>
      <c r="Q603" s="125">
        <f t="shared" si="37"/>
        <v>300</v>
      </c>
    </row>
    <row r="604" spans="1:17" ht="22.5" customHeight="1" x14ac:dyDescent="0.2">
      <c r="A604" s="171" t="s">
        <v>14</v>
      </c>
      <c r="B604" s="172">
        <v>162</v>
      </c>
      <c r="C604" s="173">
        <v>113</v>
      </c>
      <c r="D604" s="174" t="s">
        <v>118</v>
      </c>
      <c r="E604" s="175" t="s">
        <v>3</v>
      </c>
      <c r="F604" s="174" t="s">
        <v>2</v>
      </c>
      <c r="G604" s="176" t="s">
        <v>130</v>
      </c>
      <c r="H604" s="177">
        <v>200</v>
      </c>
      <c r="I604" s="178">
        <f>I605</f>
        <v>300</v>
      </c>
      <c r="J604" s="178"/>
      <c r="K604" s="179">
        <f t="shared" si="34"/>
        <v>300</v>
      </c>
      <c r="L604" s="180"/>
      <c r="M604" s="181">
        <f t="shared" si="36"/>
        <v>300</v>
      </c>
      <c r="N604" s="181"/>
      <c r="O604" s="181">
        <f t="shared" si="35"/>
        <v>300</v>
      </c>
      <c r="P604" s="145"/>
      <c r="Q604" s="125">
        <f t="shared" si="37"/>
        <v>300</v>
      </c>
    </row>
    <row r="605" spans="1:17" ht="22.5" customHeight="1" x14ac:dyDescent="0.2">
      <c r="A605" s="171" t="s">
        <v>13</v>
      </c>
      <c r="B605" s="172">
        <v>162</v>
      </c>
      <c r="C605" s="173">
        <v>113</v>
      </c>
      <c r="D605" s="174" t="s">
        <v>118</v>
      </c>
      <c r="E605" s="175" t="s">
        <v>3</v>
      </c>
      <c r="F605" s="174" t="s">
        <v>2</v>
      </c>
      <c r="G605" s="176" t="s">
        <v>130</v>
      </c>
      <c r="H605" s="177">
        <v>240</v>
      </c>
      <c r="I605" s="178">
        <v>300</v>
      </c>
      <c r="J605" s="178"/>
      <c r="K605" s="179">
        <f t="shared" si="34"/>
        <v>300</v>
      </c>
      <c r="L605" s="180"/>
      <c r="M605" s="181">
        <f t="shared" si="36"/>
        <v>300</v>
      </c>
      <c r="N605" s="181"/>
      <c r="O605" s="181">
        <f t="shared" si="35"/>
        <v>300</v>
      </c>
      <c r="P605" s="145"/>
      <c r="Q605" s="125">
        <f t="shared" si="37"/>
        <v>300</v>
      </c>
    </row>
    <row r="606" spans="1:17" ht="33.75" customHeight="1" x14ac:dyDescent="0.2">
      <c r="A606" s="171" t="s">
        <v>129</v>
      </c>
      <c r="B606" s="172">
        <v>162</v>
      </c>
      <c r="C606" s="173">
        <v>113</v>
      </c>
      <c r="D606" s="174" t="s">
        <v>118</v>
      </c>
      <c r="E606" s="175" t="s">
        <v>3</v>
      </c>
      <c r="F606" s="174" t="s">
        <v>2</v>
      </c>
      <c r="G606" s="176" t="s">
        <v>128</v>
      </c>
      <c r="H606" s="177" t="s">
        <v>7</v>
      </c>
      <c r="I606" s="178">
        <f>I607</f>
        <v>64</v>
      </c>
      <c r="J606" s="178"/>
      <c r="K606" s="179">
        <f t="shared" si="34"/>
        <v>64</v>
      </c>
      <c r="L606" s="180"/>
      <c r="M606" s="181">
        <f t="shared" si="36"/>
        <v>64</v>
      </c>
      <c r="N606" s="181"/>
      <c r="O606" s="181">
        <f t="shared" si="35"/>
        <v>64</v>
      </c>
      <c r="P606" s="145"/>
      <c r="Q606" s="125">
        <f t="shared" si="37"/>
        <v>64</v>
      </c>
    </row>
    <row r="607" spans="1:17" ht="22.5" customHeight="1" x14ac:dyDescent="0.2">
      <c r="A607" s="171" t="s">
        <v>14</v>
      </c>
      <c r="B607" s="172">
        <v>162</v>
      </c>
      <c r="C607" s="173">
        <v>113</v>
      </c>
      <c r="D607" s="174" t="s">
        <v>118</v>
      </c>
      <c r="E607" s="175" t="s">
        <v>3</v>
      </c>
      <c r="F607" s="174" t="s">
        <v>2</v>
      </c>
      <c r="G607" s="176" t="s">
        <v>128</v>
      </c>
      <c r="H607" s="177">
        <v>200</v>
      </c>
      <c r="I607" s="178">
        <f>I608</f>
        <v>64</v>
      </c>
      <c r="J607" s="178"/>
      <c r="K607" s="179">
        <f t="shared" si="34"/>
        <v>64</v>
      </c>
      <c r="L607" s="180"/>
      <c r="M607" s="181">
        <f t="shared" si="36"/>
        <v>64</v>
      </c>
      <c r="N607" s="181"/>
      <c r="O607" s="181">
        <f t="shared" si="35"/>
        <v>64</v>
      </c>
      <c r="P607" s="145"/>
      <c r="Q607" s="125">
        <f t="shared" si="37"/>
        <v>64</v>
      </c>
    </row>
    <row r="608" spans="1:17" ht="22.5" customHeight="1" x14ac:dyDescent="0.2">
      <c r="A608" s="171" t="s">
        <v>13</v>
      </c>
      <c r="B608" s="172">
        <v>162</v>
      </c>
      <c r="C608" s="173">
        <v>113</v>
      </c>
      <c r="D608" s="174" t="s">
        <v>118</v>
      </c>
      <c r="E608" s="175" t="s">
        <v>3</v>
      </c>
      <c r="F608" s="174" t="s">
        <v>2</v>
      </c>
      <c r="G608" s="176" t="s">
        <v>128</v>
      </c>
      <c r="H608" s="177">
        <v>240</v>
      </c>
      <c r="I608" s="178">
        <v>64</v>
      </c>
      <c r="J608" s="178"/>
      <c r="K608" s="179">
        <f t="shared" si="34"/>
        <v>64</v>
      </c>
      <c r="L608" s="180"/>
      <c r="M608" s="181">
        <f t="shared" si="36"/>
        <v>64</v>
      </c>
      <c r="N608" s="181"/>
      <c r="O608" s="181">
        <f t="shared" si="35"/>
        <v>64</v>
      </c>
      <c r="P608" s="145"/>
      <c r="Q608" s="125">
        <f t="shared" si="37"/>
        <v>64</v>
      </c>
    </row>
    <row r="609" spans="1:17" ht="15.6" customHeight="1" x14ac:dyDescent="0.2">
      <c r="A609" s="171" t="s">
        <v>10</v>
      </c>
      <c r="B609" s="172">
        <v>162</v>
      </c>
      <c r="C609" s="173">
        <v>113</v>
      </c>
      <c r="D609" s="174" t="s">
        <v>4</v>
      </c>
      <c r="E609" s="175" t="s">
        <v>3</v>
      </c>
      <c r="F609" s="174" t="s">
        <v>2</v>
      </c>
      <c r="G609" s="176">
        <v>0</v>
      </c>
      <c r="H609" s="177"/>
      <c r="I609" s="178"/>
      <c r="J609" s="178"/>
      <c r="K609" s="179"/>
      <c r="L609" s="185">
        <f>L610</f>
        <v>394.01172000000003</v>
      </c>
      <c r="M609" s="181">
        <f t="shared" si="36"/>
        <v>394.01172000000003</v>
      </c>
      <c r="N609" s="181">
        <f>N610</f>
        <v>2465.835</v>
      </c>
      <c r="O609" s="181">
        <f t="shared" si="35"/>
        <v>2859.84672</v>
      </c>
      <c r="P609" s="215"/>
      <c r="Q609" s="125">
        <f t="shared" si="37"/>
        <v>2859.84672</v>
      </c>
    </row>
    <row r="610" spans="1:17" ht="31.15" customHeight="1" x14ac:dyDescent="0.2">
      <c r="A610" s="171" t="s">
        <v>83</v>
      </c>
      <c r="B610" s="172">
        <v>162</v>
      </c>
      <c r="C610" s="173">
        <v>113</v>
      </c>
      <c r="D610" s="174" t="s">
        <v>4</v>
      </c>
      <c r="E610" s="175" t="s">
        <v>3</v>
      </c>
      <c r="F610" s="174" t="s">
        <v>2</v>
      </c>
      <c r="G610" s="176" t="s">
        <v>81</v>
      </c>
      <c r="H610" s="177" t="s">
        <v>7</v>
      </c>
      <c r="I610" s="178"/>
      <c r="J610" s="178"/>
      <c r="K610" s="179"/>
      <c r="L610" s="185">
        <f>L611</f>
        <v>394.01172000000003</v>
      </c>
      <c r="M610" s="181">
        <f t="shared" si="36"/>
        <v>394.01172000000003</v>
      </c>
      <c r="N610" s="181">
        <f>N611</f>
        <v>2465.835</v>
      </c>
      <c r="O610" s="181">
        <f t="shared" si="35"/>
        <v>2859.84672</v>
      </c>
      <c r="P610" s="145"/>
      <c r="Q610" s="125">
        <f t="shared" si="37"/>
        <v>2859.84672</v>
      </c>
    </row>
    <row r="611" spans="1:17" ht="17.100000000000001" customHeight="1" x14ac:dyDescent="0.2">
      <c r="A611" s="171" t="s">
        <v>76</v>
      </c>
      <c r="B611" s="172">
        <v>162</v>
      </c>
      <c r="C611" s="173">
        <v>113</v>
      </c>
      <c r="D611" s="174" t="s">
        <v>4</v>
      </c>
      <c r="E611" s="175" t="s">
        <v>3</v>
      </c>
      <c r="F611" s="174" t="s">
        <v>2</v>
      </c>
      <c r="G611" s="176" t="s">
        <v>81</v>
      </c>
      <c r="H611" s="177">
        <v>800</v>
      </c>
      <c r="I611" s="178"/>
      <c r="J611" s="178"/>
      <c r="K611" s="179"/>
      <c r="L611" s="185">
        <f>L612</f>
        <v>394.01172000000003</v>
      </c>
      <c r="M611" s="181">
        <f t="shared" si="36"/>
        <v>394.01172000000003</v>
      </c>
      <c r="N611" s="181">
        <f>N612</f>
        <v>2465.835</v>
      </c>
      <c r="O611" s="181">
        <f t="shared" si="35"/>
        <v>2859.84672</v>
      </c>
      <c r="P611" s="145"/>
      <c r="Q611" s="125">
        <f t="shared" si="37"/>
        <v>2859.84672</v>
      </c>
    </row>
    <row r="612" spans="1:17" ht="13.15" customHeight="1" x14ac:dyDescent="0.2">
      <c r="A612" s="171" t="s">
        <v>82</v>
      </c>
      <c r="B612" s="172">
        <v>162</v>
      </c>
      <c r="C612" s="173">
        <v>113</v>
      </c>
      <c r="D612" s="174" t="s">
        <v>4</v>
      </c>
      <c r="E612" s="175" t="s">
        <v>3</v>
      </c>
      <c r="F612" s="174" t="s">
        <v>2</v>
      </c>
      <c r="G612" s="176" t="s">
        <v>81</v>
      </c>
      <c r="H612" s="177">
        <v>830</v>
      </c>
      <c r="I612" s="178"/>
      <c r="J612" s="178"/>
      <c r="K612" s="179"/>
      <c r="L612" s="185">
        <v>394.01172000000003</v>
      </c>
      <c r="M612" s="181">
        <f t="shared" si="36"/>
        <v>394.01172000000003</v>
      </c>
      <c r="N612" s="181">
        <v>2465.835</v>
      </c>
      <c r="O612" s="181">
        <f t="shared" si="35"/>
        <v>2859.84672</v>
      </c>
      <c r="P612" s="145"/>
      <c r="Q612" s="125">
        <f t="shared" si="37"/>
        <v>2859.84672</v>
      </c>
    </row>
    <row r="613" spans="1:17" ht="12.75" customHeight="1" x14ac:dyDescent="0.2">
      <c r="A613" s="7" t="s">
        <v>127</v>
      </c>
      <c r="B613" s="61">
        <v>162</v>
      </c>
      <c r="C613" s="62">
        <v>400</v>
      </c>
      <c r="D613" s="37" t="s">
        <v>7</v>
      </c>
      <c r="E613" s="38" t="s">
        <v>7</v>
      </c>
      <c r="F613" s="37" t="s">
        <v>7</v>
      </c>
      <c r="G613" s="39" t="s">
        <v>7</v>
      </c>
      <c r="H613" s="40" t="s">
        <v>7</v>
      </c>
      <c r="I613" s="178">
        <f>I614</f>
        <v>636</v>
      </c>
      <c r="J613" s="178">
        <f>J614</f>
        <v>-636</v>
      </c>
      <c r="K613" s="179">
        <f t="shared" si="34"/>
        <v>0</v>
      </c>
      <c r="L613" s="180"/>
      <c r="M613" s="181">
        <f t="shared" si="36"/>
        <v>0</v>
      </c>
      <c r="N613" s="181"/>
      <c r="O613" s="82">
        <f t="shared" si="35"/>
        <v>0</v>
      </c>
      <c r="P613" s="82">
        <f>P614</f>
        <v>558.82799999999997</v>
      </c>
      <c r="Q613" s="223">
        <f t="shared" si="37"/>
        <v>558.82799999999997</v>
      </c>
    </row>
    <row r="614" spans="1:17" ht="12.75" customHeight="1" x14ac:dyDescent="0.2">
      <c r="A614" s="7" t="s">
        <v>126</v>
      </c>
      <c r="B614" s="61">
        <v>162</v>
      </c>
      <c r="C614" s="62">
        <v>412</v>
      </c>
      <c r="D614" s="37" t="s">
        <v>7</v>
      </c>
      <c r="E614" s="38" t="s">
        <v>7</v>
      </c>
      <c r="F614" s="37" t="s">
        <v>7</v>
      </c>
      <c r="G614" s="39" t="s">
        <v>7</v>
      </c>
      <c r="H614" s="40" t="s">
        <v>7</v>
      </c>
      <c r="I614" s="178">
        <f>I615+I619</f>
        <v>636</v>
      </c>
      <c r="J614" s="178">
        <f>J615+J619</f>
        <v>-636</v>
      </c>
      <c r="K614" s="179">
        <f t="shared" si="34"/>
        <v>0</v>
      </c>
      <c r="L614" s="180"/>
      <c r="M614" s="181">
        <f t="shared" si="36"/>
        <v>0</v>
      </c>
      <c r="N614" s="181"/>
      <c r="O614" s="82">
        <f t="shared" si="35"/>
        <v>0</v>
      </c>
      <c r="P614" s="82">
        <f>P626</f>
        <v>558.82799999999997</v>
      </c>
      <c r="Q614" s="223">
        <f t="shared" si="37"/>
        <v>558.82799999999997</v>
      </c>
    </row>
    <row r="615" spans="1:17" ht="33.75" customHeight="1" x14ac:dyDescent="0.2">
      <c r="A615" s="171" t="s">
        <v>320</v>
      </c>
      <c r="B615" s="172">
        <v>162</v>
      </c>
      <c r="C615" s="173">
        <v>412</v>
      </c>
      <c r="D615" s="174" t="s">
        <v>124</v>
      </c>
      <c r="E615" s="175" t="s">
        <v>3</v>
      </c>
      <c r="F615" s="174" t="s">
        <v>2</v>
      </c>
      <c r="G615" s="176" t="s">
        <v>9</v>
      </c>
      <c r="H615" s="177" t="s">
        <v>7</v>
      </c>
      <c r="I615" s="178">
        <f t="shared" ref="I615:J617" si="38">I616</f>
        <v>200</v>
      </c>
      <c r="J615" s="178">
        <f t="shared" si="38"/>
        <v>-200</v>
      </c>
      <c r="K615" s="179">
        <f t="shared" si="34"/>
        <v>0</v>
      </c>
      <c r="L615" s="180"/>
      <c r="M615" s="181">
        <f t="shared" si="36"/>
        <v>0</v>
      </c>
      <c r="N615" s="181"/>
      <c r="O615" s="181">
        <f t="shared" si="35"/>
        <v>0</v>
      </c>
      <c r="P615" s="145"/>
      <c r="Q615" s="125">
        <f t="shared" si="37"/>
        <v>0</v>
      </c>
    </row>
    <row r="616" spans="1:17" ht="45" customHeight="1" x14ac:dyDescent="0.2">
      <c r="A616" s="171" t="s">
        <v>125</v>
      </c>
      <c r="B616" s="172">
        <v>162</v>
      </c>
      <c r="C616" s="173">
        <v>412</v>
      </c>
      <c r="D616" s="174" t="s">
        <v>124</v>
      </c>
      <c r="E616" s="175" t="s">
        <v>3</v>
      </c>
      <c r="F616" s="174" t="s">
        <v>2</v>
      </c>
      <c r="G616" s="176" t="s">
        <v>123</v>
      </c>
      <c r="H616" s="177" t="s">
        <v>7</v>
      </c>
      <c r="I616" s="178">
        <f t="shared" si="38"/>
        <v>200</v>
      </c>
      <c r="J616" s="178">
        <f t="shared" si="38"/>
        <v>-200</v>
      </c>
      <c r="K616" s="179">
        <f t="shared" ref="K616:K683" si="39">I616+J616</f>
        <v>0</v>
      </c>
      <c r="L616" s="180"/>
      <c r="M616" s="181">
        <f t="shared" si="36"/>
        <v>0</v>
      </c>
      <c r="N616" s="181"/>
      <c r="O616" s="181">
        <f t="shared" si="35"/>
        <v>0</v>
      </c>
      <c r="P616" s="145"/>
      <c r="Q616" s="125">
        <f t="shared" si="37"/>
        <v>0</v>
      </c>
    </row>
    <row r="617" spans="1:17" ht="22.5" customHeight="1" x14ac:dyDescent="0.2">
      <c r="A617" s="171" t="s">
        <v>14</v>
      </c>
      <c r="B617" s="172">
        <v>162</v>
      </c>
      <c r="C617" s="173">
        <v>412</v>
      </c>
      <c r="D617" s="174" t="s">
        <v>124</v>
      </c>
      <c r="E617" s="175" t="s">
        <v>3</v>
      </c>
      <c r="F617" s="174" t="s">
        <v>2</v>
      </c>
      <c r="G617" s="176" t="s">
        <v>123</v>
      </c>
      <c r="H617" s="177">
        <v>200</v>
      </c>
      <c r="I617" s="178">
        <f t="shared" si="38"/>
        <v>200</v>
      </c>
      <c r="J617" s="178">
        <f t="shared" si="38"/>
        <v>-200</v>
      </c>
      <c r="K617" s="179">
        <f t="shared" si="39"/>
        <v>0</v>
      </c>
      <c r="L617" s="180"/>
      <c r="M617" s="181">
        <f t="shared" si="36"/>
        <v>0</v>
      </c>
      <c r="N617" s="181"/>
      <c r="O617" s="181">
        <f t="shared" si="35"/>
        <v>0</v>
      </c>
      <c r="P617" s="145"/>
      <c r="Q617" s="125">
        <f t="shared" si="37"/>
        <v>0</v>
      </c>
    </row>
    <row r="618" spans="1:17" ht="22.5" customHeight="1" x14ac:dyDescent="0.2">
      <c r="A618" s="171" t="s">
        <v>13</v>
      </c>
      <c r="B618" s="172">
        <v>162</v>
      </c>
      <c r="C618" s="173">
        <v>412</v>
      </c>
      <c r="D618" s="174" t="s">
        <v>124</v>
      </c>
      <c r="E618" s="175" t="s">
        <v>3</v>
      </c>
      <c r="F618" s="174" t="s">
        <v>2</v>
      </c>
      <c r="G618" s="176" t="s">
        <v>123</v>
      </c>
      <c r="H618" s="177">
        <v>240</v>
      </c>
      <c r="I618" s="178">
        <v>200</v>
      </c>
      <c r="J618" s="178">
        <v>-200</v>
      </c>
      <c r="K618" s="179">
        <f t="shared" si="39"/>
        <v>0</v>
      </c>
      <c r="L618" s="180"/>
      <c r="M618" s="181">
        <f t="shared" si="36"/>
        <v>0</v>
      </c>
      <c r="N618" s="181"/>
      <c r="O618" s="181">
        <f t="shared" si="35"/>
        <v>0</v>
      </c>
      <c r="P618" s="145"/>
      <c r="Q618" s="125">
        <f t="shared" si="37"/>
        <v>0</v>
      </c>
    </row>
    <row r="619" spans="1:17" ht="45" customHeight="1" x14ac:dyDescent="0.2">
      <c r="A619" s="171" t="s">
        <v>319</v>
      </c>
      <c r="B619" s="172">
        <v>162</v>
      </c>
      <c r="C619" s="173">
        <v>412</v>
      </c>
      <c r="D619" s="174" t="s">
        <v>118</v>
      </c>
      <c r="E619" s="175" t="s">
        <v>3</v>
      </c>
      <c r="F619" s="174" t="s">
        <v>2</v>
      </c>
      <c r="G619" s="176" t="s">
        <v>9</v>
      </c>
      <c r="H619" s="177" t="s">
        <v>7</v>
      </c>
      <c r="I619" s="178">
        <f>I620+I623</f>
        <v>436</v>
      </c>
      <c r="J619" s="178">
        <f>J620+J623</f>
        <v>-436</v>
      </c>
      <c r="K619" s="179">
        <f t="shared" si="39"/>
        <v>0</v>
      </c>
      <c r="L619" s="180"/>
      <c r="M619" s="181">
        <f t="shared" si="36"/>
        <v>0</v>
      </c>
      <c r="N619" s="181"/>
      <c r="O619" s="181">
        <f t="shared" si="35"/>
        <v>0</v>
      </c>
      <c r="P619" s="145"/>
      <c r="Q619" s="125">
        <f t="shared" si="37"/>
        <v>0</v>
      </c>
    </row>
    <row r="620" spans="1:17" ht="22.5" customHeight="1" x14ac:dyDescent="0.2">
      <c r="A620" s="171" t="s">
        <v>122</v>
      </c>
      <c r="B620" s="172">
        <v>162</v>
      </c>
      <c r="C620" s="173">
        <v>412</v>
      </c>
      <c r="D620" s="174" t="s">
        <v>118</v>
      </c>
      <c r="E620" s="175" t="s">
        <v>3</v>
      </c>
      <c r="F620" s="174" t="s">
        <v>2</v>
      </c>
      <c r="G620" s="176" t="s">
        <v>121</v>
      </c>
      <c r="H620" s="177" t="s">
        <v>7</v>
      </c>
      <c r="I620" s="178">
        <f>I621</f>
        <v>161</v>
      </c>
      <c r="J620" s="178">
        <f>J621</f>
        <v>-161</v>
      </c>
      <c r="K620" s="179">
        <f t="shared" si="39"/>
        <v>0</v>
      </c>
      <c r="L620" s="180"/>
      <c r="M620" s="181">
        <f t="shared" si="36"/>
        <v>0</v>
      </c>
      <c r="N620" s="181"/>
      <c r="O620" s="181">
        <f t="shared" si="35"/>
        <v>0</v>
      </c>
      <c r="P620" s="145"/>
      <c r="Q620" s="125">
        <f t="shared" si="37"/>
        <v>0</v>
      </c>
    </row>
    <row r="621" spans="1:17" ht="22.5" customHeight="1" x14ac:dyDescent="0.2">
      <c r="A621" s="171" t="s">
        <v>14</v>
      </c>
      <c r="B621" s="172">
        <v>162</v>
      </c>
      <c r="C621" s="173">
        <v>412</v>
      </c>
      <c r="D621" s="174" t="s">
        <v>118</v>
      </c>
      <c r="E621" s="175" t="s">
        <v>3</v>
      </c>
      <c r="F621" s="174" t="s">
        <v>2</v>
      </c>
      <c r="G621" s="176" t="s">
        <v>121</v>
      </c>
      <c r="H621" s="177">
        <v>200</v>
      </c>
      <c r="I621" s="178">
        <f>I622</f>
        <v>161</v>
      </c>
      <c r="J621" s="178">
        <f>J622</f>
        <v>-161</v>
      </c>
      <c r="K621" s="179">
        <f t="shared" si="39"/>
        <v>0</v>
      </c>
      <c r="L621" s="180"/>
      <c r="M621" s="181">
        <f t="shared" si="36"/>
        <v>0</v>
      </c>
      <c r="N621" s="181"/>
      <c r="O621" s="181">
        <f t="shared" ref="O621:O688" si="40">M621+N621</f>
        <v>0</v>
      </c>
      <c r="P621" s="145"/>
      <c r="Q621" s="125">
        <f t="shared" si="37"/>
        <v>0</v>
      </c>
    </row>
    <row r="622" spans="1:17" ht="22.5" customHeight="1" x14ac:dyDescent="0.2">
      <c r="A622" s="171" t="s">
        <v>13</v>
      </c>
      <c r="B622" s="172">
        <v>162</v>
      </c>
      <c r="C622" s="173">
        <v>412</v>
      </c>
      <c r="D622" s="174" t="s">
        <v>118</v>
      </c>
      <c r="E622" s="175" t="s">
        <v>3</v>
      </c>
      <c r="F622" s="174" t="s">
        <v>2</v>
      </c>
      <c r="G622" s="176" t="s">
        <v>121</v>
      </c>
      <c r="H622" s="177">
        <v>240</v>
      </c>
      <c r="I622" s="178">
        <v>161</v>
      </c>
      <c r="J622" s="178">
        <v>-161</v>
      </c>
      <c r="K622" s="179">
        <f t="shared" si="39"/>
        <v>0</v>
      </c>
      <c r="L622" s="180"/>
      <c r="M622" s="181">
        <f t="shared" si="36"/>
        <v>0</v>
      </c>
      <c r="N622" s="181"/>
      <c r="O622" s="181">
        <f t="shared" si="40"/>
        <v>0</v>
      </c>
      <c r="P622" s="145"/>
      <c r="Q622" s="125">
        <f t="shared" si="37"/>
        <v>0</v>
      </c>
    </row>
    <row r="623" spans="1:17" ht="22.5" customHeight="1" x14ac:dyDescent="0.2">
      <c r="A623" s="171" t="s">
        <v>120</v>
      </c>
      <c r="B623" s="172">
        <v>162</v>
      </c>
      <c r="C623" s="173">
        <v>412</v>
      </c>
      <c r="D623" s="174" t="s">
        <v>118</v>
      </c>
      <c r="E623" s="175" t="s">
        <v>3</v>
      </c>
      <c r="F623" s="174" t="s">
        <v>2</v>
      </c>
      <c r="G623" s="176" t="s">
        <v>119</v>
      </c>
      <c r="H623" s="177" t="s">
        <v>7</v>
      </c>
      <c r="I623" s="178">
        <f>I624</f>
        <v>275</v>
      </c>
      <c r="J623" s="178">
        <f>J624</f>
        <v>-275</v>
      </c>
      <c r="K623" s="179">
        <f t="shared" si="39"/>
        <v>0</v>
      </c>
      <c r="L623" s="180"/>
      <c r="M623" s="181">
        <f t="shared" si="36"/>
        <v>0</v>
      </c>
      <c r="N623" s="181"/>
      <c r="O623" s="181">
        <f t="shared" si="40"/>
        <v>0</v>
      </c>
      <c r="P623" s="145"/>
      <c r="Q623" s="125">
        <f t="shared" si="37"/>
        <v>0</v>
      </c>
    </row>
    <row r="624" spans="1:17" ht="22.5" customHeight="1" x14ac:dyDescent="0.2">
      <c r="A624" s="171" t="s">
        <v>14</v>
      </c>
      <c r="B624" s="172">
        <v>162</v>
      </c>
      <c r="C624" s="173">
        <v>412</v>
      </c>
      <c r="D624" s="174" t="s">
        <v>118</v>
      </c>
      <c r="E624" s="175" t="s">
        <v>3</v>
      </c>
      <c r="F624" s="174" t="s">
        <v>2</v>
      </c>
      <c r="G624" s="176" t="s">
        <v>119</v>
      </c>
      <c r="H624" s="177">
        <v>200</v>
      </c>
      <c r="I624" s="178">
        <f>I625</f>
        <v>275</v>
      </c>
      <c r="J624" s="178">
        <f>J625</f>
        <v>-275</v>
      </c>
      <c r="K624" s="179">
        <f t="shared" si="39"/>
        <v>0</v>
      </c>
      <c r="L624" s="180"/>
      <c r="M624" s="181">
        <f t="shared" si="36"/>
        <v>0</v>
      </c>
      <c r="N624" s="181"/>
      <c r="O624" s="181">
        <f t="shared" si="40"/>
        <v>0</v>
      </c>
      <c r="P624" s="145"/>
      <c r="Q624" s="125">
        <f t="shared" si="37"/>
        <v>0</v>
      </c>
    </row>
    <row r="625" spans="1:17" ht="22.5" customHeight="1" x14ac:dyDescent="0.2">
      <c r="A625" s="171" t="s">
        <v>13</v>
      </c>
      <c r="B625" s="172">
        <v>162</v>
      </c>
      <c r="C625" s="173">
        <v>412</v>
      </c>
      <c r="D625" s="174" t="s">
        <v>118</v>
      </c>
      <c r="E625" s="175" t="s">
        <v>3</v>
      </c>
      <c r="F625" s="174" t="s">
        <v>2</v>
      </c>
      <c r="G625" s="176" t="s">
        <v>119</v>
      </c>
      <c r="H625" s="177">
        <v>240</v>
      </c>
      <c r="I625" s="178">
        <v>275</v>
      </c>
      <c r="J625" s="178">
        <v>-275</v>
      </c>
      <c r="K625" s="179">
        <f t="shared" si="39"/>
        <v>0</v>
      </c>
      <c r="L625" s="180"/>
      <c r="M625" s="181">
        <f t="shared" si="36"/>
        <v>0</v>
      </c>
      <c r="N625" s="181"/>
      <c r="O625" s="181">
        <f t="shared" si="40"/>
        <v>0</v>
      </c>
      <c r="P625" s="145"/>
      <c r="Q625" s="125">
        <f t="shared" si="37"/>
        <v>0</v>
      </c>
    </row>
    <row r="626" spans="1:17" ht="22.5" customHeight="1" x14ac:dyDescent="0.2">
      <c r="A626" s="7" t="s">
        <v>10</v>
      </c>
      <c r="B626" s="61">
        <v>162</v>
      </c>
      <c r="C626" s="62">
        <v>412</v>
      </c>
      <c r="D626" s="37">
        <v>56</v>
      </c>
      <c r="E626" s="38">
        <v>0</v>
      </c>
      <c r="F626" s="37">
        <v>0</v>
      </c>
      <c r="G626" s="39">
        <v>0</v>
      </c>
      <c r="H626" s="40"/>
      <c r="I626" s="178"/>
      <c r="J626" s="178"/>
      <c r="K626" s="179"/>
      <c r="L626" s="180"/>
      <c r="M626" s="181"/>
      <c r="N626" s="181"/>
      <c r="O626" s="82"/>
      <c r="P626" s="219">
        <f>P627</f>
        <v>558.82799999999997</v>
      </c>
      <c r="Q626" s="223">
        <f t="shared" si="37"/>
        <v>558.82799999999997</v>
      </c>
    </row>
    <row r="627" spans="1:17" ht="33.6" customHeight="1" x14ac:dyDescent="0.2">
      <c r="A627" s="36" t="s">
        <v>83</v>
      </c>
      <c r="B627" s="61">
        <v>162</v>
      </c>
      <c r="C627" s="62">
        <v>412</v>
      </c>
      <c r="D627" s="37">
        <v>56</v>
      </c>
      <c r="E627" s="38">
        <v>0</v>
      </c>
      <c r="F627" s="37">
        <v>0</v>
      </c>
      <c r="G627" s="39">
        <v>80360</v>
      </c>
      <c r="H627" s="40"/>
      <c r="I627" s="178"/>
      <c r="J627" s="178"/>
      <c r="K627" s="179"/>
      <c r="L627" s="180"/>
      <c r="M627" s="181"/>
      <c r="N627" s="181"/>
      <c r="O627" s="82"/>
      <c r="P627" s="219">
        <f>P628</f>
        <v>558.82799999999997</v>
      </c>
      <c r="Q627" s="223">
        <f t="shared" si="37"/>
        <v>558.82799999999997</v>
      </c>
    </row>
    <row r="628" spans="1:17" ht="12.6" customHeight="1" x14ac:dyDescent="0.2">
      <c r="A628" s="36" t="s">
        <v>76</v>
      </c>
      <c r="B628" s="61">
        <v>162</v>
      </c>
      <c r="C628" s="62">
        <v>412</v>
      </c>
      <c r="D628" s="37">
        <v>56</v>
      </c>
      <c r="E628" s="38">
        <v>0</v>
      </c>
      <c r="F628" s="37">
        <v>0</v>
      </c>
      <c r="G628" s="39">
        <v>80360</v>
      </c>
      <c r="H628" s="40">
        <v>800</v>
      </c>
      <c r="I628" s="178"/>
      <c r="J628" s="178"/>
      <c r="K628" s="179"/>
      <c r="L628" s="180"/>
      <c r="M628" s="181"/>
      <c r="N628" s="181"/>
      <c r="O628" s="82"/>
      <c r="P628" s="219">
        <f>P629</f>
        <v>558.82799999999997</v>
      </c>
      <c r="Q628" s="223">
        <f t="shared" si="37"/>
        <v>558.82799999999997</v>
      </c>
    </row>
    <row r="629" spans="1:17" ht="13.15" customHeight="1" x14ac:dyDescent="0.2">
      <c r="A629" s="7" t="s">
        <v>75</v>
      </c>
      <c r="B629" s="61">
        <v>162</v>
      </c>
      <c r="C629" s="62">
        <v>412</v>
      </c>
      <c r="D629" s="37">
        <v>56</v>
      </c>
      <c r="E629" s="38">
        <v>0</v>
      </c>
      <c r="F629" s="37">
        <v>0</v>
      </c>
      <c r="G629" s="39">
        <v>80360</v>
      </c>
      <c r="H629" s="40">
        <v>850</v>
      </c>
      <c r="I629" s="178"/>
      <c r="J629" s="178"/>
      <c r="K629" s="179"/>
      <c r="L629" s="180"/>
      <c r="M629" s="181"/>
      <c r="N629" s="181"/>
      <c r="O629" s="82"/>
      <c r="P629" s="219">
        <v>558.82799999999997</v>
      </c>
      <c r="Q629" s="223">
        <f t="shared" si="37"/>
        <v>558.82799999999997</v>
      </c>
    </row>
    <row r="630" spans="1:17" ht="12.75" customHeight="1" x14ac:dyDescent="0.2">
      <c r="A630" s="7" t="s">
        <v>58</v>
      </c>
      <c r="B630" s="61">
        <v>162</v>
      </c>
      <c r="C630" s="62">
        <v>1000</v>
      </c>
      <c r="D630" s="37" t="s">
        <v>7</v>
      </c>
      <c r="E630" s="38" t="s">
        <v>7</v>
      </c>
      <c r="F630" s="37" t="s">
        <v>7</v>
      </c>
      <c r="G630" s="39" t="s">
        <v>7</v>
      </c>
      <c r="H630" s="40" t="s">
        <v>7</v>
      </c>
      <c r="I630" s="178">
        <f>I631</f>
        <v>4659.7999999999993</v>
      </c>
      <c r="J630" s="178"/>
      <c r="K630" s="179">
        <f t="shared" si="39"/>
        <v>4659.7999999999993</v>
      </c>
      <c r="L630" s="180"/>
      <c r="M630" s="181">
        <f t="shared" si="36"/>
        <v>4659.7999999999993</v>
      </c>
      <c r="N630" s="181"/>
      <c r="O630" s="82">
        <f t="shared" si="40"/>
        <v>4659.7999999999993</v>
      </c>
      <c r="P630" s="219">
        <f>P631</f>
        <v>377.91951</v>
      </c>
      <c r="Q630" s="223">
        <f t="shared" si="37"/>
        <v>5037.719509999999</v>
      </c>
    </row>
    <row r="631" spans="1:17" ht="12.75" customHeight="1" x14ac:dyDescent="0.2">
      <c r="A631" s="7" t="s">
        <v>117</v>
      </c>
      <c r="B631" s="61">
        <v>162</v>
      </c>
      <c r="C631" s="62">
        <v>1004</v>
      </c>
      <c r="D631" s="37" t="s">
        <v>7</v>
      </c>
      <c r="E631" s="38" t="s">
        <v>7</v>
      </c>
      <c r="F631" s="37" t="s">
        <v>7</v>
      </c>
      <c r="G631" s="39" t="s">
        <v>7</v>
      </c>
      <c r="H631" s="40" t="s">
        <v>7</v>
      </c>
      <c r="I631" s="178">
        <f>I632</f>
        <v>4659.7999999999993</v>
      </c>
      <c r="J631" s="178"/>
      <c r="K631" s="179">
        <f t="shared" si="39"/>
        <v>4659.7999999999993</v>
      </c>
      <c r="L631" s="180"/>
      <c r="M631" s="181">
        <f t="shared" si="36"/>
        <v>4659.7999999999993</v>
      </c>
      <c r="N631" s="181"/>
      <c r="O631" s="82">
        <f t="shared" si="40"/>
        <v>4659.7999999999993</v>
      </c>
      <c r="P631" s="219">
        <f>P632</f>
        <v>377.91951</v>
      </c>
      <c r="Q631" s="223">
        <f t="shared" si="37"/>
        <v>5037.719509999999</v>
      </c>
    </row>
    <row r="632" spans="1:17" ht="67.5" customHeight="1" x14ac:dyDescent="0.2">
      <c r="A632" s="7" t="s">
        <v>329</v>
      </c>
      <c r="B632" s="61">
        <v>162</v>
      </c>
      <c r="C632" s="62">
        <v>1004</v>
      </c>
      <c r="D632" s="37" t="s">
        <v>36</v>
      </c>
      <c r="E632" s="38" t="s">
        <v>3</v>
      </c>
      <c r="F632" s="37" t="s">
        <v>2</v>
      </c>
      <c r="G632" s="39" t="s">
        <v>9</v>
      </c>
      <c r="H632" s="40" t="s">
        <v>7</v>
      </c>
      <c r="I632" s="178">
        <f>I633+I636</f>
        <v>4659.7999999999993</v>
      </c>
      <c r="J632" s="178"/>
      <c r="K632" s="179">
        <f t="shared" si="39"/>
        <v>4659.7999999999993</v>
      </c>
      <c r="L632" s="180"/>
      <c r="M632" s="181">
        <f t="shared" si="36"/>
        <v>4659.7999999999993</v>
      </c>
      <c r="N632" s="181"/>
      <c r="O632" s="82">
        <f t="shared" si="40"/>
        <v>4659.7999999999993</v>
      </c>
      <c r="P632" s="219">
        <f>P633</f>
        <v>377.91951</v>
      </c>
      <c r="Q632" s="223">
        <f t="shared" si="37"/>
        <v>5037.719509999999</v>
      </c>
    </row>
    <row r="633" spans="1:17" ht="45" customHeight="1" x14ac:dyDescent="0.2">
      <c r="A633" s="7" t="s">
        <v>115</v>
      </c>
      <c r="B633" s="61">
        <v>162</v>
      </c>
      <c r="C633" s="62">
        <v>1004</v>
      </c>
      <c r="D633" s="37" t="s">
        <v>36</v>
      </c>
      <c r="E633" s="38" t="s">
        <v>3</v>
      </c>
      <c r="F633" s="37" t="s">
        <v>2</v>
      </c>
      <c r="G633" s="39" t="s">
        <v>116</v>
      </c>
      <c r="H633" s="40" t="s">
        <v>7</v>
      </c>
      <c r="I633" s="178">
        <f>I634</f>
        <v>2476.1999999999998</v>
      </c>
      <c r="J633" s="178"/>
      <c r="K633" s="179">
        <f t="shared" si="39"/>
        <v>2476.1999999999998</v>
      </c>
      <c r="L633" s="180"/>
      <c r="M633" s="181">
        <f t="shared" si="36"/>
        <v>2476.1999999999998</v>
      </c>
      <c r="N633" s="181"/>
      <c r="O633" s="82">
        <f t="shared" si="40"/>
        <v>2476.1999999999998</v>
      </c>
      <c r="P633" s="219">
        <f>P634</f>
        <v>377.91951</v>
      </c>
      <c r="Q633" s="223">
        <f t="shared" si="37"/>
        <v>2854.11951</v>
      </c>
    </row>
    <row r="634" spans="1:17" ht="22.5" customHeight="1" x14ac:dyDescent="0.2">
      <c r="A634" s="7" t="s">
        <v>114</v>
      </c>
      <c r="B634" s="61">
        <v>162</v>
      </c>
      <c r="C634" s="62">
        <v>1004</v>
      </c>
      <c r="D634" s="37" t="s">
        <v>36</v>
      </c>
      <c r="E634" s="38" t="s">
        <v>3</v>
      </c>
      <c r="F634" s="37" t="s">
        <v>2</v>
      </c>
      <c r="G634" s="39" t="s">
        <v>116</v>
      </c>
      <c r="H634" s="40">
        <v>400</v>
      </c>
      <c r="I634" s="178">
        <f>I635</f>
        <v>2476.1999999999998</v>
      </c>
      <c r="J634" s="178"/>
      <c r="K634" s="179">
        <f t="shared" si="39"/>
        <v>2476.1999999999998</v>
      </c>
      <c r="L634" s="180"/>
      <c r="M634" s="181">
        <f t="shared" si="36"/>
        <v>2476.1999999999998</v>
      </c>
      <c r="N634" s="181"/>
      <c r="O634" s="82">
        <f t="shared" si="40"/>
        <v>2476.1999999999998</v>
      </c>
      <c r="P634" s="219">
        <f>P635</f>
        <v>377.91951</v>
      </c>
      <c r="Q634" s="223">
        <f t="shared" si="37"/>
        <v>2854.11951</v>
      </c>
    </row>
    <row r="635" spans="1:17" ht="12.75" customHeight="1" x14ac:dyDescent="0.2">
      <c r="A635" s="7" t="s">
        <v>113</v>
      </c>
      <c r="B635" s="61">
        <v>162</v>
      </c>
      <c r="C635" s="62">
        <v>1004</v>
      </c>
      <c r="D635" s="37" t="s">
        <v>36</v>
      </c>
      <c r="E635" s="38" t="s">
        <v>3</v>
      </c>
      <c r="F635" s="37" t="s">
        <v>2</v>
      </c>
      <c r="G635" s="39" t="s">
        <v>116</v>
      </c>
      <c r="H635" s="40">
        <v>410</v>
      </c>
      <c r="I635" s="178">
        <v>2476.1999999999998</v>
      </c>
      <c r="J635" s="178"/>
      <c r="K635" s="179">
        <f t="shared" si="39"/>
        <v>2476.1999999999998</v>
      </c>
      <c r="L635" s="180"/>
      <c r="M635" s="181">
        <f t="shared" si="36"/>
        <v>2476.1999999999998</v>
      </c>
      <c r="N635" s="181"/>
      <c r="O635" s="82">
        <f t="shared" si="40"/>
        <v>2476.1999999999998</v>
      </c>
      <c r="P635" s="219">
        <v>377.91951</v>
      </c>
      <c r="Q635" s="223">
        <f t="shared" si="37"/>
        <v>2854.11951</v>
      </c>
    </row>
    <row r="636" spans="1:17" ht="33.75" customHeight="1" x14ac:dyDescent="0.2">
      <c r="A636" s="171" t="s">
        <v>298</v>
      </c>
      <c r="B636" s="172">
        <v>162</v>
      </c>
      <c r="C636" s="173">
        <v>1004</v>
      </c>
      <c r="D636" s="174" t="s">
        <v>36</v>
      </c>
      <c r="E636" s="175" t="s">
        <v>3</v>
      </c>
      <c r="F636" s="174" t="s">
        <v>2</v>
      </c>
      <c r="G636" s="176" t="s">
        <v>112</v>
      </c>
      <c r="H636" s="177" t="s">
        <v>7</v>
      </c>
      <c r="I636" s="178">
        <f>I637</f>
        <v>2183.6</v>
      </c>
      <c r="J636" s="178"/>
      <c r="K636" s="179">
        <f t="shared" si="39"/>
        <v>2183.6</v>
      </c>
      <c r="L636" s="180"/>
      <c r="M636" s="181">
        <f t="shared" si="36"/>
        <v>2183.6</v>
      </c>
      <c r="N636" s="181"/>
      <c r="O636" s="181">
        <f t="shared" si="40"/>
        <v>2183.6</v>
      </c>
      <c r="P636" s="145"/>
      <c r="Q636" s="125">
        <f t="shared" si="37"/>
        <v>2183.6</v>
      </c>
    </row>
    <row r="637" spans="1:17" ht="22.5" customHeight="1" x14ac:dyDescent="0.2">
      <c r="A637" s="171" t="s">
        <v>114</v>
      </c>
      <c r="B637" s="172">
        <v>162</v>
      </c>
      <c r="C637" s="173">
        <v>1004</v>
      </c>
      <c r="D637" s="174" t="s">
        <v>36</v>
      </c>
      <c r="E637" s="175" t="s">
        <v>3</v>
      </c>
      <c r="F637" s="174" t="s">
        <v>2</v>
      </c>
      <c r="G637" s="176" t="s">
        <v>112</v>
      </c>
      <c r="H637" s="177">
        <v>400</v>
      </c>
      <c r="I637" s="178">
        <f>I638</f>
        <v>2183.6</v>
      </c>
      <c r="J637" s="178"/>
      <c r="K637" s="179">
        <f t="shared" si="39"/>
        <v>2183.6</v>
      </c>
      <c r="L637" s="180"/>
      <c r="M637" s="181">
        <f t="shared" si="36"/>
        <v>2183.6</v>
      </c>
      <c r="N637" s="181"/>
      <c r="O637" s="181">
        <f t="shared" si="40"/>
        <v>2183.6</v>
      </c>
      <c r="P637" s="145"/>
      <c r="Q637" s="125">
        <f t="shared" si="37"/>
        <v>2183.6</v>
      </c>
    </row>
    <row r="638" spans="1:17" ht="12.75" customHeight="1" x14ac:dyDescent="0.2">
      <c r="A638" s="171" t="s">
        <v>113</v>
      </c>
      <c r="B638" s="172">
        <v>162</v>
      </c>
      <c r="C638" s="173">
        <v>1004</v>
      </c>
      <c r="D638" s="174" t="s">
        <v>36</v>
      </c>
      <c r="E638" s="175" t="s">
        <v>3</v>
      </c>
      <c r="F638" s="174" t="s">
        <v>2</v>
      </c>
      <c r="G638" s="176" t="s">
        <v>112</v>
      </c>
      <c r="H638" s="177">
        <v>410</v>
      </c>
      <c r="I638" s="178">
        <v>2183.6</v>
      </c>
      <c r="J638" s="178"/>
      <c r="K638" s="179">
        <f t="shared" si="39"/>
        <v>2183.6</v>
      </c>
      <c r="L638" s="180"/>
      <c r="M638" s="181">
        <f t="shared" si="36"/>
        <v>2183.6</v>
      </c>
      <c r="N638" s="181"/>
      <c r="O638" s="181">
        <f t="shared" si="40"/>
        <v>2183.6</v>
      </c>
      <c r="P638" s="145"/>
      <c r="Q638" s="125">
        <f t="shared" si="37"/>
        <v>2183.6</v>
      </c>
    </row>
    <row r="639" spans="1:17" ht="22.5" customHeight="1" x14ac:dyDescent="0.2">
      <c r="A639" s="65" t="s">
        <v>111</v>
      </c>
      <c r="B639" s="66">
        <v>298</v>
      </c>
      <c r="C639" s="67" t="s">
        <v>7</v>
      </c>
      <c r="D639" s="30" t="s">
        <v>7</v>
      </c>
      <c r="E639" s="31" t="s">
        <v>7</v>
      </c>
      <c r="F639" s="30" t="s">
        <v>7</v>
      </c>
      <c r="G639" s="32" t="s">
        <v>7</v>
      </c>
      <c r="H639" s="33" t="s">
        <v>7</v>
      </c>
      <c r="I639" s="182">
        <f>I640+I717++I749+I769+I817</f>
        <v>55790.900000000009</v>
      </c>
      <c r="J639" s="182"/>
      <c r="K639" s="183">
        <f t="shared" si="39"/>
        <v>55790.900000000009</v>
      </c>
      <c r="L639" s="183">
        <f>L640+L717+L769+L749</f>
        <v>329.61113</v>
      </c>
      <c r="M639" s="184">
        <f t="shared" si="36"/>
        <v>56120.511130000006</v>
      </c>
      <c r="N639" s="184">
        <f>N817+N837+N717+N749+N640</f>
        <v>3477</v>
      </c>
      <c r="O639" s="85">
        <f t="shared" si="40"/>
        <v>59597.511130000006</v>
      </c>
      <c r="P639" s="222">
        <f>P640+P717+P749+P769+P817+P837</f>
        <v>2556.1224900000002</v>
      </c>
      <c r="Q639" s="224">
        <f t="shared" si="37"/>
        <v>62153.633620000008</v>
      </c>
    </row>
    <row r="640" spans="1:17" ht="12.75" customHeight="1" x14ac:dyDescent="0.2">
      <c r="A640" s="7" t="s">
        <v>26</v>
      </c>
      <c r="B640" s="61">
        <v>298</v>
      </c>
      <c r="C640" s="62">
        <v>100</v>
      </c>
      <c r="D640" s="37" t="s">
        <v>7</v>
      </c>
      <c r="E640" s="38" t="s">
        <v>7</v>
      </c>
      <c r="F640" s="37" t="s">
        <v>7</v>
      </c>
      <c r="G640" s="39" t="s">
        <v>7</v>
      </c>
      <c r="H640" s="40" t="s">
        <v>7</v>
      </c>
      <c r="I640" s="178">
        <f>I641+I647+I669+I674+I679</f>
        <v>28231.9</v>
      </c>
      <c r="J640" s="178"/>
      <c r="K640" s="179">
        <f t="shared" si="39"/>
        <v>28231.9</v>
      </c>
      <c r="L640" s="188">
        <f>L679+L647</f>
        <v>78.800000000000011</v>
      </c>
      <c r="M640" s="181">
        <f t="shared" si="36"/>
        <v>28310.7</v>
      </c>
      <c r="N640" s="181">
        <f>N679</f>
        <v>-10.130000000000001</v>
      </c>
      <c r="O640" s="82">
        <f t="shared" si="40"/>
        <v>28300.57</v>
      </c>
      <c r="P640" s="219">
        <f>P679</f>
        <v>694.14729</v>
      </c>
      <c r="Q640" s="223">
        <f t="shared" si="37"/>
        <v>28994.717290000001</v>
      </c>
    </row>
    <row r="641" spans="1:17" ht="22.5" customHeight="1" x14ac:dyDescent="0.2">
      <c r="A641" s="171" t="s">
        <v>110</v>
      </c>
      <c r="B641" s="172">
        <v>298</v>
      </c>
      <c r="C641" s="173">
        <v>102</v>
      </c>
      <c r="D641" s="174" t="s">
        <v>7</v>
      </c>
      <c r="E641" s="175" t="s">
        <v>7</v>
      </c>
      <c r="F641" s="174" t="s">
        <v>7</v>
      </c>
      <c r="G641" s="176" t="s">
        <v>7</v>
      </c>
      <c r="H641" s="177" t="s">
        <v>7</v>
      </c>
      <c r="I641" s="178">
        <f>I642</f>
        <v>2650.8</v>
      </c>
      <c r="J641" s="178"/>
      <c r="K641" s="179">
        <f t="shared" si="39"/>
        <v>2650.8</v>
      </c>
      <c r="L641" s="180"/>
      <c r="M641" s="181">
        <f t="shared" si="36"/>
        <v>2650.8</v>
      </c>
      <c r="N641" s="181"/>
      <c r="O641" s="181">
        <f t="shared" si="40"/>
        <v>2650.8</v>
      </c>
      <c r="P641" s="145"/>
      <c r="Q641" s="125">
        <f t="shared" si="37"/>
        <v>2650.8</v>
      </c>
    </row>
    <row r="642" spans="1:17" ht="22.5" x14ac:dyDescent="0.2">
      <c r="A642" s="171" t="s">
        <v>335</v>
      </c>
      <c r="B642" s="172">
        <v>298</v>
      </c>
      <c r="C642" s="173">
        <v>102</v>
      </c>
      <c r="D642" s="174" t="s">
        <v>108</v>
      </c>
      <c r="E642" s="175" t="s">
        <v>3</v>
      </c>
      <c r="F642" s="174" t="s">
        <v>2</v>
      </c>
      <c r="G642" s="176" t="s">
        <v>9</v>
      </c>
      <c r="H642" s="177" t="s">
        <v>7</v>
      </c>
      <c r="I642" s="178">
        <f>I643</f>
        <v>2650.8</v>
      </c>
      <c r="J642" s="178"/>
      <c r="K642" s="179">
        <f t="shared" si="39"/>
        <v>2650.8</v>
      </c>
      <c r="L642" s="180"/>
      <c r="M642" s="181">
        <f t="shared" si="36"/>
        <v>2650.8</v>
      </c>
      <c r="N642" s="181"/>
      <c r="O642" s="181">
        <f t="shared" si="40"/>
        <v>2650.8</v>
      </c>
      <c r="P642" s="145"/>
      <c r="Q642" s="125">
        <f t="shared" si="37"/>
        <v>2650.8</v>
      </c>
    </row>
    <row r="643" spans="1:17" ht="22.5" customHeight="1" x14ac:dyDescent="0.2">
      <c r="A643" s="171" t="s">
        <v>109</v>
      </c>
      <c r="B643" s="172">
        <v>298</v>
      </c>
      <c r="C643" s="173">
        <v>102</v>
      </c>
      <c r="D643" s="174" t="s">
        <v>108</v>
      </c>
      <c r="E643" s="175" t="s">
        <v>22</v>
      </c>
      <c r="F643" s="174" t="s">
        <v>2</v>
      </c>
      <c r="G643" s="176" t="s">
        <v>9</v>
      </c>
      <c r="H643" s="177" t="s">
        <v>7</v>
      </c>
      <c r="I643" s="178">
        <f>I644</f>
        <v>2650.8</v>
      </c>
      <c r="J643" s="178"/>
      <c r="K643" s="179">
        <f t="shared" si="39"/>
        <v>2650.8</v>
      </c>
      <c r="L643" s="180"/>
      <c r="M643" s="181">
        <f t="shared" si="36"/>
        <v>2650.8</v>
      </c>
      <c r="N643" s="181"/>
      <c r="O643" s="181">
        <f t="shared" si="40"/>
        <v>2650.8</v>
      </c>
      <c r="P643" s="145"/>
      <c r="Q643" s="125">
        <f t="shared" si="37"/>
        <v>2650.8</v>
      </c>
    </row>
    <row r="644" spans="1:17" ht="22.5" customHeight="1" x14ac:dyDescent="0.2">
      <c r="A644" s="171" t="s">
        <v>15</v>
      </c>
      <c r="B644" s="172">
        <v>298</v>
      </c>
      <c r="C644" s="173">
        <v>102</v>
      </c>
      <c r="D644" s="174" t="s">
        <v>108</v>
      </c>
      <c r="E644" s="175" t="s">
        <v>22</v>
      </c>
      <c r="F644" s="174" t="s">
        <v>2</v>
      </c>
      <c r="G644" s="176" t="s">
        <v>11</v>
      </c>
      <c r="H644" s="177" t="s">
        <v>7</v>
      </c>
      <c r="I644" s="178">
        <f>I645</f>
        <v>2650.8</v>
      </c>
      <c r="J644" s="178"/>
      <c r="K644" s="179">
        <f t="shared" si="39"/>
        <v>2650.8</v>
      </c>
      <c r="L644" s="180"/>
      <c r="M644" s="181">
        <f t="shared" si="36"/>
        <v>2650.8</v>
      </c>
      <c r="N644" s="181"/>
      <c r="O644" s="181">
        <f t="shared" si="40"/>
        <v>2650.8</v>
      </c>
      <c r="P644" s="145"/>
      <c r="Q644" s="125">
        <f t="shared" si="37"/>
        <v>2650.8</v>
      </c>
    </row>
    <row r="645" spans="1:17" ht="45" customHeight="1" x14ac:dyDescent="0.2">
      <c r="A645" s="171" t="s">
        <v>6</v>
      </c>
      <c r="B645" s="172">
        <v>298</v>
      </c>
      <c r="C645" s="173">
        <v>102</v>
      </c>
      <c r="D645" s="174" t="s">
        <v>108</v>
      </c>
      <c r="E645" s="175" t="s">
        <v>22</v>
      </c>
      <c r="F645" s="174" t="s">
        <v>2</v>
      </c>
      <c r="G645" s="176" t="s">
        <v>11</v>
      </c>
      <c r="H645" s="177">
        <v>100</v>
      </c>
      <c r="I645" s="178">
        <f>I646</f>
        <v>2650.8</v>
      </c>
      <c r="J645" s="178"/>
      <c r="K645" s="179">
        <f t="shared" si="39"/>
        <v>2650.8</v>
      </c>
      <c r="L645" s="180"/>
      <c r="M645" s="181">
        <f t="shared" si="36"/>
        <v>2650.8</v>
      </c>
      <c r="N645" s="181"/>
      <c r="O645" s="181">
        <f t="shared" si="40"/>
        <v>2650.8</v>
      </c>
      <c r="P645" s="145"/>
      <c r="Q645" s="125">
        <f t="shared" si="37"/>
        <v>2650.8</v>
      </c>
    </row>
    <row r="646" spans="1:17" ht="22.5" customHeight="1" x14ac:dyDescent="0.2">
      <c r="A646" s="171" t="s">
        <v>5</v>
      </c>
      <c r="B646" s="172">
        <v>298</v>
      </c>
      <c r="C646" s="173">
        <v>102</v>
      </c>
      <c r="D646" s="174" t="s">
        <v>108</v>
      </c>
      <c r="E646" s="175" t="s">
        <v>22</v>
      </c>
      <c r="F646" s="174" t="s">
        <v>2</v>
      </c>
      <c r="G646" s="176" t="s">
        <v>11</v>
      </c>
      <c r="H646" s="177">
        <v>120</v>
      </c>
      <c r="I646" s="178">
        <f>2167+483.8</f>
        <v>2650.8</v>
      </c>
      <c r="J646" s="178"/>
      <c r="K646" s="179">
        <f t="shared" si="39"/>
        <v>2650.8</v>
      </c>
      <c r="L646" s="180"/>
      <c r="M646" s="181">
        <f t="shared" si="36"/>
        <v>2650.8</v>
      </c>
      <c r="N646" s="181"/>
      <c r="O646" s="181">
        <f t="shared" si="40"/>
        <v>2650.8</v>
      </c>
      <c r="P646" s="145"/>
      <c r="Q646" s="125">
        <f t="shared" si="37"/>
        <v>2650.8</v>
      </c>
    </row>
    <row r="647" spans="1:17" ht="35.25" customHeight="1" x14ac:dyDescent="0.2">
      <c r="A647" s="171" t="s">
        <v>107</v>
      </c>
      <c r="B647" s="172">
        <v>298</v>
      </c>
      <c r="C647" s="173">
        <v>104</v>
      </c>
      <c r="D647" s="174" t="s">
        <v>7</v>
      </c>
      <c r="E647" s="175" t="s">
        <v>7</v>
      </c>
      <c r="F647" s="174" t="s">
        <v>7</v>
      </c>
      <c r="G647" s="176" t="s">
        <v>7</v>
      </c>
      <c r="H647" s="177" t="s">
        <v>7</v>
      </c>
      <c r="I647" s="178">
        <f>I648</f>
        <v>22119.4</v>
      </c>
      <c r="J647" s="178"/>
      <c r="K647" s="179">
        <f t="shared" si="39"/>
        <v>22119.4</v>
      </c>
      <c r="L647" s="180">
        <f>L648</f>
        <v>-132.19999999999999</v>
      </c>
      <c r="M647" s="181">
        <f t="shared" si="36"/>
        <v>21987.200000000001</v>
      </c>
      <c r="N647" s="181"/>
      <c r="O647" s="181">
        <f t="shared" si="40"/>
        <v>21987.200000000001</v>
      </c>
      <c r="P647" s="145"/>
      <c r="Q647" s="125">
        <f t="shared" si="37"/>
        <v>21987.200000000001</v>
      </c>
    </row>
    <row r="648" spans="1:17" ht="51" customHeight="1" x14ac:dyDescent="0.2">
      <c r="A648" s="171" t="s">
        <v>318</v>
      </c>
      <c r="B648" s="172">
        <v>298</v>
      </c>
      <c r="C648" s="173">
        <v>104</v>
      </c>
      <c r="D648" s="174" t="s">
        <v>41</v>
      </c>
      <c r="E648" s="175" t="s">
        <v>3</v>
      </c>
      <c r="F648" s="174" t="s">
        <v>2</v>
      </c>
      <c r="G648" s="176" t="s">
        <v>9</v>
      </c>
      <c r="H648" s="177" t="s">
        <v>7</v>
      </c>
      <c r="I648" s="178">
        <f>I649+I654+I659+I666</f>
        <v>22119.4</v>
      </c>
      <c r="J648" s="178"/>
      <c r="K648" s="179">
        <f t="shared" si="39"/>
        <v>22119.4</v>
      </c>
      <c r="L648" s="180">
        <f>L666</f>
        <v>-132.19999999999999</v>
      </c>
      <c r="M648" s="181">
        <f t="shared" si="36"/>
        <v>21987.200000000001</v>
      </c>
      <c r="N648" s="181"/>
      <c r="O648" s="181">
        <f t="shared" si="40"/>
        <v>21987.200000000001</v>
      </c>
      <c r="P648" s="216"/>
      <c r="Q648" s="125">
        <f t="shared" si="37"/>
        <v>21987.200000000001</v>
      </c>
    </row>
    <row r="649" spans="1:17" ht="45" customHeight="1" x14ac:dyDescent="0.2">
      <c r="A649" s="171" t="s">
        <v>309</v>
      </c>
      <c r="B649" s="172">
        <v>298</v>
      </c>
      <c r="C649" s="173">
        <v>104</v>
      </c>
      <c r="D649" s="174" t="s">
        <v>41</v>
      </c>
      <c r="E649" s="175" t="s">
        <v>3</v>
      </c>
      <c r="F649" s="174" t="s">
        <v>2</v>
      </c>
      <c r="G649" s="176">
        <v>78791</v>
      </c>
      <c r="H649" s="177" t="s">
        <v>7</v>
      </c>
      <c r="I649" s="178">
        <f>I650+I652</f>
        <v>1125.8999999999999</v>
      </c>
      <c r="J649" s="178"/>
      <c r="K649" s="179">
        <f t="shared" si="39"/>
        <v>1125.8999999999999</v>
      </c>
      <c r="L649" s="180"/>
      <c r="M649" s="181">
        <f t="shared" si="36"/>
        <v>1125.8999999999999</v>
      </c>
      <c r="N649" s="181"/>
      <c r="O649" s="181">
        <f t="shared" si="40"/>
        <v>1125.8999999999999</v>
      </c>
      <c r="P649" s="145"/>
      <c r="Q649" s="125">
        <f t="shared" si="37"/>
        <v>1125.8999999999999</v>
      </c>
    </row>
    <row r="650" spans="1:17" ht="45" customHeight="1" x14ac:dyDescent="0.2">
      <c r="A650" s="171" t="s">
        <v>6</v>
      </c>
      <c r="B650" s="172">
        <v>298</v>
      </c>
      <c r="C650" s="173">
        <v>104</v>
      </c>
      <c r="D650" s="174" t="s">
        <v>41</v>
      </c>
      <c r="E650" s="175" t="s">
        <v>3</v>
      </c>
      <c r="F650" s="174" t="s">
        <v>2</v>
      </c>
      <c r="G650" s="176">
        <v>78791</v>
      </c>
      <c r="H650" s="177">
        <v>100</v>
      </c>
      <c r="I650" s="178">
        <f>I651</f>
        <v>1068.8999999999999</v>
      </c>
      <c r="J650" s="178"/>
      <c r="K650" s="179">
        <f t="shared" si="39"/>
        <v>1068.8999999999999</v>
      </c>
      <c r="L650" s="180"/>
      <c r="M650" s="181">
        <f t="shared" si="36"/>
        <v>1068.8999999999999</v>
      </c>
      <c r="N650" s="181"/>
      <c r="O650" s="181">
        <f t="shared" si="40"/>
        <v>1068.8999999999999</v>
      </c>
      <c r="P650" s="145"/>
      <c r="Q650" s="125">
        <f t="shared" si="37"/>
        <v>1068.8999999999999</v>
      </c>
    </row>
    <row r="651" spans="1:17" ht="22.5" customHeight="1" x14ac:dyDescent="0.2">
      <c r="A651" s="171" t="s">
        <v>5</v>
      </c>
      <c r="B651" s="172">
        <v>298</v>
      </c>
      <c r="C651" s="173">
        <v>104</v>
      </c>
      <c r="D651" s="174" t="s">
        <v>41</v>
      </c>
      <c r="E651" s="175" t="s">
        <v>3</v>
      </c>
      <c r="F651" s="174" t="s">
        <v>2</v>
      </c>
      <c r="G651" s="176">
        <v>78791</v>
      </c>
      <c r="H651" s="177">
        <v>120</v>
      </c>
      <c r="I651" s="178">
        <f>790+40.3+238.6</f>
        <v>1068.8999999999999</v>
      </c>
      <c r="J651" s="178"/>
      <c r="K651" s="179">
        <f t="shared" si="39"/>
        <v>1068.8999999999999</v>
      </c>
      <c r="L651" s="180"/>
      <c r="M651" s="181">
        <f t="shared" si="36"/>
        <v>1068.8999999999999</v>
      </c>
      <c r="N651" s="181"/>
      <c r="O651" s="181">
        <f t="shared" si="40"/>
        <v>1068.8999999999999</v>
      </c>
      <c r="P651" s="145"/>
      <c r="Q651" s="125">
        <f t="shared" si="37"/>
        <v>1068.8999999999999</v>
      </c>
    </row>
    <row r="652" spans="1:17" ht="22.5" customHeight="1" x14ac:dyDescent="0.2">
      <c r="A652" s="171" t="s">
        <v>14</v>
      </c>
      <c r="B652" s="172">
        <v>298</v>
      </c>
      <c r="C652" s="173">
        <v>104</v>
      </c>
      <c r="D652" s="174" t="s">
        <v>41</v>
      </c>
      <c r="E652" s="175" t="s">
        <v>3</v>
      </c>
      <c r="F652" s="174" t="s">
        <v>2</v>
      </c>
      <c r="G652" s="176">
        <v>78791</v>
      </c>
      <c r="H652" s="177">
        <v>200</v>
      </c>
      <c r="I652" s="178">
        <f>I653</f>
        <v>57</v>
      </c>
      <c r="J652" s="178"/>
      <c r="K652" s="179">
        <f t="shared" si="39"/>
        <v>57</v>
      </c>
      <c r="L652" s="180"/>
      <c r="M652" s="181">
        <f t="shared" si="36"/>
        <v>57</v>
      </c>
      <c r="N652" s="181"/>
      <c r="O652" s="181">
        <f t="shared" si="40"/>
        <v>57</v>
      </c>
      <c r="P652" s="145"/>
      <c r="Q652" s="125">
        <f t="shared" si="37"/>
        <v>57</v>
      </c>
    </row>
    <row r="653" spans="1:17" ht="22.5" customHeight="1" x14ac:dyDescent="0.2">
      <c r="A653" s="171" t="s">
        <v>13</v>
      </c>
      <c r="B653" s="172">
        <v>298</v>
      </c>
      <c r="C653" s="173">
        <v>104</v>
      </c>
      <c r="D653" s="174" t="s">
        <v>41</v>
      </c>
      <c r="E653" s="175" t="s">
        <v>3</v>
      </c>
      <c r="F653" s="174" t="s">
        <v>2</v>
      </c>
      <c r="G653" s="176">
        <v>78791</v>
      </c>
      <c r="H653" s="177">
        <v>240</v>
      </c>
      <c r="I653" s="178">
        <v>57</v>
      </c>
      <c r="J653" s="178"/>
      <c r="K653" s="179">
        <f t="shared" si="39"/>
        <v>57</v>
      </c>
      <c r="L653" s="180"/>
      <c r="M653" s="181">
        <f t="shared" si="36"/>
        <v>57</v>
      </c>
      <c r="N653" s="181"/>
      <c r="O653" s="181">
        <f t="shared" si="40"/>
        <v>57</v>
      </c>
      <c r="P653" s="145"/>
      <c r="Q653" s="125">
        <f t="shared" si="37"/>
        <v>57</v>
      </c>
    </row>
    <row r="654" spans="1:17" ht="22.5" customHeight="1" x14ac:dyDescent="0.2">
      <c r="A654" s="171" t="s">
        <v>106</v>
      </c>
      <c r="B654" s="172">
        <v>298</v>
      </c>
      <c r="C654" s="173">
        <v>104</v>
      </c>
      <c r="D654" s="174" t="s">
        <v>41</v>
      </c>
      <c r="E654" s="175" t="s">
        <v>3</v>
      </c>
      <c r="F654" s="174" t="s">
        <v>2</v>
      </c>
      <c r="G654" s="176" t="s">
        <v>105</v>
      </c>
      <c r="H654" s="177" t="s">
        <v>7</v>
      </c>
      <c r="I654" s="178">
        <f>I655+I657</f>
        <v>563</v>
      </c>
      <c r="J654" s="178"/>
      <c r="K654" s="179">
        <f t="shared" si="39"/>
        <v>563</v>
      </c>
      <c r="L654" s="180"/>
      <c r="M654" s="181">
        <f t="shared" si="36"/>
        <v>563</v>
      </c>
      <c r="N654" s="181"/>
      <c r="O654" s="181">
        <f t="shared" si="40"/>
        <v>563</v>
      </c>
      <c r="P654" s="145"/>
      <c r="Q654" s="125">
        <f t="shared" si="37"/>
        <v>563</v>
      </c>
    </row>
    <row r="655" spans="1:17" ht="45" customHeight="1" x14ac:dyDescent="0.2">
      <c r="A655" s="171" t="s">
        <v>6</v>
      </c>
      <c r="B655" s="172">
        <v>298</v>
      </c>
      <c r="C655" s="173">
        <v>104</v>
      </c>
      <c r="D655" s="174" t="s">
        <v>41</v>
      </c>
      <c r="E655" s="175" t="s">
        <v>3</v>
      </c>
      <c r="F655" s="174" t="s">
        <v>2</v>
      </c>
      <c r="G655" s="176" t="s">
        <v>105</v>
      </c>
      <c r="H655" s="177">
        <v>100</v>
      </c>
      <c r="I655" s="178">
        <f>I656</f>
        <v>465.70000000000005</v>
      </c>
      <c r="J655" s="178"/>
      <c r="K655" s="179">
        <f t="shared" si="39"/>
        <v>465.70000000000005</v>
      </c>
      <c r="L655" s="180"/>
      <c r="M655" s="181">
        <f t="shared" si="36"/>
        <v>465.70000000000005</v>
      </c>
      <c r="N655" s="181"/>
      <c r="O655" s="181">
        <f t="shared" si="40"/>
        <v>465.70000000000005</v>
      </c>
      <c r="P655" s="145"/>
      <c r="Q655" s="125">
        <f t="shared" si="37"/>
        <v>465.70000000000005</v>
      </c>
    </row>
    <row r="656" spans="1:17" ht="22.5" customHeight="1" x14ac:dyDescent="0.2">
      <c r="A656" s="171" t="s">
        <v>5</v>
      </c>
      <c r="B656" s="172">
        <v>298</v>
      </c>
      <c r="C656" s="173">
        <v>104</v>
      </c>
      <c r="D656" s="174" t="s">
        <v>41</v>
      </c>
      <c r="E656" s="175" t="s">
        <v>3</v>
      </c>
      <c r="F656" s="174" t="s">
        <v>2</v>
      </c>
      <c r="G656" s="176" t="s">
        <v>105</v>
      </c>
      <c r="H656" s="177">
        <v>120</v>
      </c>
      <c r="I656" s="178">
        <f>345.7+15.6+104.4</f>
        <v>465.70000000000005</v>
      </c>
      <c r="J656" s="178"/>
      <c r="K656" s="179">
        <f t="shared" si="39"/>
        <v>465.70000000000005</v>
      </c>
      <c r="L656" s="180"/>
      <c r="M656" s="181">
        <f t="shared" si="36"/>
        <v>465.70000000000005</v>
      </c>
      <c r="N656" s="181"/>
      <c r="O656" s="181">
        <f t="shared" si="40"/>
        <v>465.70000000000005</v>
      </c>
      <c r="P656" s="145"/>
      <c r="Q656" s="125">
        <f t="shared" si="37"/>
        <v>465.70000000000005</v>
      </c>
    </row>
    <row r="657" spans="1:17" ht="22.5" customHeight="1" x14ac:dyDescent="0.2">
      <c r="A657" s="171" t="s">
        <v>14</v>
      </c>
      <c r="B657" s="172">
        <v>298</v>
      </c>
      <c r="C657" s="173">
        <v>104</v>
      </c>
      <c r="D657" s="174" t="s">
        <v>41</v>
      </c>
      <c r="E657" s="175" t="s">
        <v>3</v>
      </c>
      <c r="F657" s="174" t="s">
        <v>2</v>
      </c>
      <c r="G657" s="176" t="s">
        <v>105</v>
      </c>
      <c r="H657" s="177">
        <v>200</v>
      </c>
      <c r="I657" s="178">
        <f>I658</f>
        <v>97.3</v>
      </c>
      <c r="J657" s="178"/>
      <c r="K657" s="179">
        <f t="shared" si="39"/>
        <v>97.3</v>
      </c>
      <c r="L657" s="180"/>
      <c r="M657" s="181">
        <f t="shared" si="36"/>
        <v>97.3</v>
      </c>
      <c r="N657" s="181"/>
      <c r="O657" s="181">
        <f t="shared" si="40"/>
        <v>97.3</v>
      </c>
      <c r="P657" s="145"/>
      <c r="Q657" s="125">
        <f t="shared" si="37"/>
        <v>97.3</v>
      </c>
    </row>
    <row r="658" spans="1:17" ht="22.5" customHeight="1" x14ac:dyDescent="0.2">
      <c r="A658" s="171" t="s">
        <v>13</v>
      </c>
      <c r="B658" s="172">
        <v>298</v>
      </c>
      <c r="C658" s="173">
        <v>104</v>
      </c>
      <c r="D658" s="174" t="s">
        <v>41</v>
      </c>
      <c r="E658" s="175" t="s">
        <v>3</v>
      </c>
      <c r="F658" s="174" t="s">
        <v>2</v>
      </c>
      <c r="G658" s="176" t="s">
        <v>105</v>
      </c>
      <c r="H658" s="177">
        <v>240</v>
      </c>
      <c r="I658" s="178">
        <v>97.3</v>
      </c>
      <c r="J658" s="178"/>
      <c r="K658" s="179">
        <f t="shared" si="39"/>
        <v>97.3</v>
      </c>
      <c r="L658" s="180"/>
      <c r="M658" s="181">
        <f t="shared" si="36"/>
        <v>97.3</v>
      </c>
      <c r="N658" s="181"/>
      <c r="O658" s="181">
        <f t="shared" si="40"/>
        <v>97.3</v>
      </c>
      <c r="P658" s="145"/>
      <c r="Q658" s="125">
        <f t="shared" si="37"/>
        <v>97.3</v>
      </c>
    </row>
    <row r="659" spans="1:17" ht="22.5" customHeight="1" x14ac:dyDescent="0.2">
      <c r="A659" s="171" t="s">
        <v>15</v>
      </c>
      <c r="B659" s="172">
        <v>298</v>
      </c>
      <c r="C659" s="173">
        <v>104</v>
      </c>
      <c r="D659" s="174" t="s">
        <v>41</v>
      </c>
      <c r="E659" s="175" t="s">
        <v>3</v>
      </c>
      <c r="F659" s="174" t="s">
        <v>2</v>
      </c>
      <c r="G659" s="176" t="s">
        <v>11</v>
      </c>
      <c r="H659" s="177" t="s">
        <v>7</v>
      </c>
      <c r="I659" s="178">
        <f>I660+I662+I664</f>
        <v>20298.3</v>
      </c>
      <c r="J659" s="178"/>
      <c r="K659" s="179">
        <f t="shared" si="39"/>
        <v>20298.3</v>
      </c>
      <c r="L659" s="180"/>
      <c r="M659" s="181">
        <f t="shared" si="36"/>
        <v>20298.3</v>
      </c>
      <c r="N659" s="181"/>
      <c r="O659" s="181">
        <f t="shared" si="40"/>
        <v>20298.3</v>
      </c>
      <c r="P659" s="145"/>
      <c r="Q659" s="125">
        <f t="shared" si="37"/>
        <v>20298.3</v>
      </c>
    </row>
    <row r="660" spans="1:17" ht="45" customHeight="1" x14ac:dyDescent="0.2">
      <c r="A660" s="171" t="s">
        <v>6</v>
      </c>
      <c r="B660" s="172">
        <v>298</v>
      </c>
      <c r="C660" s="173">
        <v>104</v>
      </c>
      <c r="D660" s="174" t="s">
        <v>41</v>
      </c>
      <c r="E660" s="175" t="s">
        <v>3</v>
      </c>
      <c r="F660" s="174" t="s">
        <v>2</v>
      </c>
      <c r="G660" s="176" t="s">
        <v>11</v>
      </c>
      <c r="H660" s="177">
        <v>100</v>
      </c>
      <c r="I660" s="178">
        <f>I661</f>
        <v>17194.8</v>
      </c>
      <c r="J660" s="178"/>
      <c r="K660" s="179">
        <f t="shared" si="39"/>
        <v>17194.8</v>
      </c>
      <c r="L660" s="180"/>
      <c r="M660" s="181">
        <f t="shared" si="36"/>
        <v>17194.8</v>
      </c>
      <c r="N660" s="181"/>
      <c r="O660" s="181">
        <f t="shared" si="40"/>
        <v>17194.8</v>
      </c>
      <c r="P660" s="145"/>
      <c r="Q660" s="125">
        <f t="shared" si="37"/>
        <v>17194.8</v>
      </c>
    </row>
    <row r="661" spans="1:17" ht="22.5" customHeight="1" x14ac:dyDescent="0.2">
      <c r="A661" s="171" t="s">
        <v>5</v>
      </c>
      <c r="B661" s="172">
        <v>298</v>
      </c>
      <c r="C661" s="173">
        <v>104</v>
      </c>
      <c r="D661" s="174" t="s">
        <v>41</v>
      </c>
      <c r="E661" s="175" t="s">
        <v>3</v>
      </c>
      <c r="F661" s="174" t="s">
        <v>2</v>
      </c>
      <c r="G661" s="176" t="s">
        <v>11</v>
      </c>
      <c r="H661" s="177">
        <v>120</v>
      </c>
      <c r="I661" s="178">
        <f>12845.4+470+3879.4</f>
        <v>17194.8</v>
      </c>
      <c r="J661" s="178"/>
      <c r="K661" s="179">
        <f t="shared" si="39"/>
        <v>17194.8</v>
      </c>
      <c r="L661" s="180"/>
      <c r="M661" s="181">
        <f t="shared" si="36"/>
        <v>17194.8</v>
      </c>
      <c r="N661" s="181"/>
      <c r="O661" s="181">
        <f t="shared" si="40"/>
        <v>17194.8</v>
      </c>
      <c r="P661" s="145"/>
      <c r="Q661" s="125">
        <f t="shared" si="37"/>
        <v>17194.8</v>
      </c>
    </row>
    <row r="662" spans="1:17" ht="22.5" customHeight="1" x14ac:dyDescent="0.2">
      <c r="A662" s="171" t="s">
        <v>14</v>
      </c>
      <c r="B662" s="172">
        <v>298</v>
      </c>
      <c r="C662" s="173">
        <v>104</v>
      </c>
      <c r="D662" s="174" t="s">
        <v>41</v>
      </c>
      <c r="E662" s="175" t="s">
        <v>3</v>
      </c>
      <c r="F662" s="174" t="s">
        <v>2</v>
      </c>
      <c r="G662" s="176" t="s">
        <v>11</v>
      </c>
      <c r="H662" s="177">
        <v>200</v>
      </c>
      <c r="I662" s="178">
        <f>I663</f>
        <v>3094.5</v>
      </c>
      <c r="J662" s="178"/>
      <c r="K662" s="179">
        <f t="shared" si="39"/>
        <v>3094.5</v>
      </c>
      <c r="L662" s="180"/>
      <c r="M662" s="181">
        <f t="shared" si="36"/>
        <v>3094.5</v>
      </c>
      <c r="N662" s="181"/>
      <c r="O662" s="181">
        <f t="shared" si="40"/>
        <v>3094.5</v>
      </c>
      <c r="P662" s="145"/>
      <c r="Q662" s="125">
        <f t="shared" si="37"/>
        <v>3094.5</v>
      </c>
    </row>
    <row r="663" spans="1:17" ht="22.5" customHeight="1" x14ac:dyDescent="0.2">
      <c r="A663" s="171" t="s">
        <v>13</v>
      </c>
      <c r="B663" s="172">
        <v>298</v>
      </c>
      <c r="C663" s="173">
        <v>104</v>
      </c>
      <c r="D663" s="174" t="s">
        <v>41</v>
      </c>
      <c r="E663" s="175" t="s">
        <v>3</v>
      </c>
      <c r="F663" s="174" t="s">
        <v>2</v>
      </c>
      <c r="G663" s="176" t="s">
        <v>11</v>
      </c>
      <c r="H663" s="177">
        <v>240</v>
      </c>
      <c r="I663" s="178">
        <f>991+103.5+2000</f>
        <v>3094.5</v>
      </c>
      <c r="J663" s="178"/>
      <c r="K663" s="179">
        <f t="shared" si="39"/>
        <v>3094.5</v>
      </c>
      <c r="L663" s="180"/>
      <c r="M663" s="181">
        <f t="shared" si="36"/>
        <v>3094.5</v>
      </c>
      <c r="N663" s="181"/>
      <c r="O663" s="181">
        <f t="shared" si="40"/>
        <v>3094.5</v>
      </c>
      <c r="P663" s="145"/>
      <c r="Q663" s="125">
        <f t="shared" ref="Q663:Q734" si="41">O663+P663</f>
        <v>3094.5</v>
      </c>
    </row>
    <row r="664" spans="1:17" ht="12.75" customHeight="1" x14ac:dyDescent="0.2">
      <c r="A664" s="171" t="s">
        <v>76</v>
      </c>
      <c r="B664" s="172">
        <v>298</v>
      </c>
      <c r="C664" s="173">
        <v>104</v>
      </c>
      <c r="D664" s="174" t="s">
        <v>41</v>
      </c>
      <c r="E664" s="175" t="s">
        <v>3</v>
      </c>
      <c r="F664" s="174" t="s">
        <v>2</v>
      </c>
      <c r="G664" s="176" t="s">
        <v>11</v>
      </c>
      <c r="H664" s="177">
        <v>800</v>
      </c>
      <c r="I664" s="178">
        <f>I665</f>
        <v>9</v>
      </c>
      <c r="J664" s="178"/>
      <c r="K664" s="179">
        <f t="shared" si="39"/>
        <v>9</v>
      </c>
      <c r="L664" s="180"/>
      <c r="M664" s="181">
        <f t="shared" ref="M664:M742" si="42">K664+L664</f>
        <v>9</v>
      </c>
      <c r="N664" s="181"/>
      <c r="O664" s="181">
        <f t="shared" si="40"/>
        <v>9</v>
      </c>
      <c r="P664" s="145"/>
      <c r="Q664" s="125">
        <f t="shared" si="41"/>
        <v>9</v>
      </c>
    </row>
    <row r="665" spans="1:17" ht="12.75" customHeight="1" x14ac:dyDescent="0.2">
      <c r="A665" s="171" t="s">
        <v>75</v>
      </c>
      <c r="B665" s="172">
        <v>298</v>
      </c>
      <c r="C665" s="173">
        <v>104</v>
      </c>
      <c r="D665" s="174" t="s">
        <v>41</v>
      </c>
      <c r="E665" s="175" t="s">
        <v>3</v>
      </c>
      <c r="F665" s="174" t="s">
        <v>2</v>
      </c>
      <c r="G665" s="176" t="s">
        <v>11</v>
      </c>
      <c r="H665" s="177">
        <v>850</v>
      </c>
      <c r="I665" s="178">
        <f>0.6+8.4</f>
        <v>9</v>
      </c>
      <c r="J665" s="178"/>
      <c r="K665" s="179">
        <f t="shared" si="39"/>
        <v>9</v>
      </c>
      <c r="L665" s="180"/>
      <c r="M665" s="181">
        <f t="shared" si="42"/>
        <v>9</v>
      </c>
      <c r="N665" s="181"/>
      <c r="O665" s="181">
        <f t="shared" si="40"/>
        <v>9</v>
      </c>
      <c r="P665" s="145"/>
      <c r="Q665" s="125">
        <f t="shared" si="41"/>
        <v>9</v>
      </c>
    </row>
    <row r="666" spans="1:17" x14ac:dyDescent="0.2">
      <c r="A666" s="189" t="s">
        <v>339</v>
      </c>
      <c r="B666" s="172">
        <v>298</v>
      </c>
      <c r="C666" s="173">
        <v>104</v>
      </c>
      <c r="D666" s="174" t="s">
        <v>41</v>
      </c>
      <c r="E666" s="175" t="s">
        <v>3</v>
      </c>
      <c r="F666" s="174" t="s">
        <v>2</v>
      </c>
      <c r="G666" s="176" t="s">
        <v>104</v>
      </c>
      <c r="H666" s="177" t="s">
        <v>7</v>
      </c>
      <c r="I666" s="178">
        <f>I667</f>
        <v>132.19999999999999</v>
      </c>
      <c r="J666" s="178"/>
      <c r="K666" s="179">
        <f t="shared" si="39"/>
        <v>132.19999999999999</v>
      </c>
      <c r="L666" s="180">
        <f>L667</f>
        <v>-132.19999999999999</v>
      </c>
      <c r="M666" s="181">
        <f t="shared" si="42"/>
        <v>0</v>
      </c>
      <c r="N666" s="181"/>
      <c r="O666" s="181">
        <f t="shared" si="40"/>
        <v>0</v>
      </c>
      <c r="P666" s="145"/>
      <c r="Q666" s="125">
        <f t="shared" si="41"/>
        <v>0</v>
      </c>
    </row>
    <row r="667" spans="1:17" ht="22.5" customHeight="1" x14ac:dyDescent="0.2">
      <c r="A667" s="171" t="s">
        <v>14</v>
      </c>
      <c r="B667" s="172">
        <v>298</v>
      </c>
      <c r="C667" s="173">
        <v>104</v>
      </c>
      <c r="D667" s="174" t="s">
        <v>41</v>
      </c>
      <c r="E667" s="175" t="s">
        <v>3</v>
      </c>
      <c r="F667" s="174" t="s">
        <v>2</v>
      </c>
      <c r="G667" s="176" t="s">
        <v>104</v>
      </c>
      <c r="H667" s="177">
        <v>200</v>
      </c>
      <c r="I667" s="178">
        <f>I668</f>
        <v>132.19999999999999</v>
      </c>
      <c r="J667" s="178"/>
      <c r="K667" s="179">
        <f t="shared" si="39"/>
        <v>132.19999999999999</v>
      </c>
      <c r="L667" s="180">
        <f>L668</f>
        <v>-132.19999999999999</v>
      </c>
      <c r="M667" s="181">
        <f t="shared" si="42"/>
        <v>0</v>
      </c>
      <c r="N667" s="181"/>
      <c r="O667" s="181">
        <f t="shared" si="40"/>
        <v>0</v>
      </c>
      <c r="P667" s="145"/>
      <c r="Q667" s="125">
        <f t="shared" si="41"/>
        <v>0</v>
      </c>
    </row>
    <row r="668" spans="1:17" ht="22.5" customHeight="1" x14ac:dyDescent="0.2">
      <c r="A668" s="171" t="s">
        <v>13</v>
      </c>
      <c r="B668" s="172">
        <v>298</v>
      </c>
      <c r="C668" s="173">
        <v>104</v>
      </c>
      <c r="D668" s="174" t="s">
        <v>41</v>
      </c>
      <c r="E668" s="175" t="s">
        <v>3</v>
      </c>
      <c r="F668" s="174" t="s">
        <v>2</v>
      </c>
      <c r="G668" s="176" t="s">
        <v>104</v>
      </c>
      <c r="H668" s="177">
        <v>240</v>
      </c>
      <c r="I668" s="178">
        <v>132.19999999999999</v>
      </c>
      <c r="J668" s="178"/>
      <c r="K668" s="179">
        <f t="shared" si="39"/>
        <v>132.19999999999999</v>
      </c>
      <c r="L668" s="180">
        <v>-132.19999999999999</v>
      </c>
      <c r="M668" s="181">
        <f t="shared" si="42"/>
        <v>0</v>
      </c>
      <c r="N668" s="181"/>
      <c r="O668" s="181">
        <f t="shared" si="40"/>
        <v>0</v>
      </c>
      <c r="P668" s="145"/>
      <c r="Q668" s="125">
        <f t="shared" si="41"/>
        <v>0</v>
      </c>
    </row>
    <row r="669" spans="1:17" ht="12.75" customHeight="1" x14ac:dyDescent="0.2">
      <c r="A669" s="171" t="s">
        <v>103</v>
      </c>
      <c r="B669" s="172">
        <v>298</v>
      </c>
      <c r="C669" s="173">
        <v>105</v>
      </c>
      <c r="D669" s="174" t="s">
        <v>7</v>
      </c>
      <c r="E669" s="175" t="s">
        <v>7</v>
      </c>
      <c r="F669" s="174" t="s">
        <v>7</v>
      </c>
      <c r="G669" s="176" t="s">
        <v>7</v>
      </c>
      <c r="H669" s="177" t="s">
        <v>7</v>
      </c>
      <c r="I669" s="178">
        <f>I670</f>
        <v>9.6</v>
      </c>
      <c r="J669" s="178"/>
      <c r="K669" s="179">
        <f t="shared" si="39"/>
        <v>9.6</v>
      </c>
      <c r="L669" s="180"/>
      <c r="M669" s="181">
        <f t="shared" si="42"/>
        <v>9.6</v>
      </c>
      <c r="N669" s="181"/>
      <c r="O669" s="181">
        <f t="shared" si="40"/>
        <v>9.6</v>
      </c>
      <c r="P669" s="145"/>
      <c r="Q669" s="125">
        <f t="shared" si="41"/>
        <v>9.6</v>
      </c>
    </row>
    <row r="670" spans="1:17" ht="45" customHeight="1" x14ac:dyDescent="0.2">
      <c r="A670" s="171" t="s">
        <v>318</v>
      </c>
      <c r="B670" s="172">
        <v>298</v>
      </c>
      <c r="C670" s="173">
        <v>105</v>
      </c>
      <c r="D670" s="174" t="s">
        <v>41</v>
      </c>
      <c r="E670" s="175" t="s">
        <v>3</v>
      </c>
      <c r="F670" s="174" t="s">
        <v>2</v>
      </c>
      <c r="G670" s="176" t="s">
        <v>9</v>
      </c>
      <c r="H670" s="177" t="s">
        <v>7</v>
      </c>
      <c r="I670" s="178">
        <f>I671</f>
        <v>9.6</v>
      </c>
      <c r="J670" s="178"/>
      <c r="K670" s="179">
        <f t="shared" si="39"/>
        <v>9.6</v>
      </c>
      <c r="L670" s="180"/>
      <c r="M670" s="181">
        <f t="shared" si="42"/>
        <v>9.6</v>
      </c>
      <c r="N670" s="181"/>
      <c r="O670" s="181">
        <f t="shared" si="40"/>
        <v>9.6</v>
      </c>
      <c r="P670" s="216"/>
      <c r="Q670" s="125">
        <f t="shared" si="41"/>
        <v>9.6</v>
      </c>
    </row>
    <row r="671" spans="1:17" ht="33.75" customHeight="1" x14ac:dyDescent="0.2">
      <c r="A671" s="171" t="s">
        <v>102</v>
      </c>
      <c r="B671" s="172">
        <v>298</v>
      </c>
      <c r="C671" s="173">
        <v>105</v>
      </c>
      <c r="D671" s="174" t="s">
        <v>41</v>
      </c>
      <c r="E671" s="175" t="s">
        <v>3</v>
      </c>
      <c r="F671" s="174" t="s">
        <v>2</v>
      </c>
      <c r="G671" s="176" t="s">
        <v>101</v>
      </c>
      <c r="H671" s="177" t="s">
        <v>7</v>
      </c>
      <c r="I671" s="178">
        <f>I672</f>
        <v>9.6</v>
      </c>
      <c r="J671" s="178"/>
      <c r="K671" s="179">
        <f t="shared" si="39"/>
        <v>9.6</v>
      </c>
      <c r="L671" s="180"/>
      <c r="M671" s="181">
        <f t="shared" si="42"/>
        <v>9.6</v>
      </c>
      <c r="N671" s="181"/>
      <c r="O671" s="181">
        <f t="shared" si="40"/>
        <v>9.6</v>
      </c>
      <c r="P671" s="145"/>
      <c r="Q671" s="125">
        <f t="shared" si="41"/>
        <v>9.6</v>
      </c>
    </row>
    <row r="672" spans="1:17" ht="22.5" customHeight="1" x14ac:dyDescent="0.2">
      <c r="A672" s="7" t="s">
        <v>14</v>
      </c>
      <c r="B672" s="61">
        <v>298</v>
      </c>
      <c r="C672" s="62">
        <v>105</v>
      </c>
      <c r="D672" s="37" t="s">
        <v>41</v>
      </c>
      <c r="E672" s="38" t="s">
        <v>3</v>
      </c>
      <c r="F672" s="37" t="s">
        <v>2</v>
      </c>
      <c r="G672" s="39" t="s">
        <v>101</v>
      </c>
      <c r="H672" s="40">
        <v>200</v>
      </c>
      <c r="I672" s="43">
        <f>I673</f>
        <v>9.6</v>
      </c>
      <c r="J672" s="43"/>
      <c r="K672" s="45">
        <f t="shared" si="39"/>
        <v>9.6</v>
      </c>
      <c r="L672" s="76"/>
      <c r="M672" s="82">
        <f t="shared" si="42"/>
        <v>9.6</v>
      </c>
      <c r="N672" s="82"/>
      <c r="O672" s="82">
        <f t="shared" si="40"/>
        <v>9.6</v>
      </c>
      <c r="P672" s="145"/>
      <c r="Q672" s="125">
        <f t="shared" si="41"/>
        <v>9.6</v>
      </c>
    </row>
    <row r="673" spans="1:17" ht="22.5" customHeight="1" x14ac:dyDescent="0.2">
      <c r="A673" s="7" t="s">
        <v>13</v>
      </c>
      <c r="B673" s="61">
        <v>298</v>
      </c>
      <c r="C673" s="62">
        <v>105</v>
      </c>
      <c r="D673" s="37" t="s">
        <v>41</v>
      </c>
      <c r="E673" s="38" t="s">
        <v>3</v>
      </c>
      <c r="F673" s="37" t="s">
        <v>2</v>
      </c>
      <c r="G673" s="39" t="s">
        <v>101</v>
      </c>
      <c r="H673" s="40">
        <v>240</v>
      </c>
      <c r="I673" s="43">
        <v>9.6</v>
      </c>
      <c r="J673" s="43"/>
      <c r="K673" s="45">
        <f t="shared" si="39"/>
        <v>9.6</v>
      </c>
      <c r="L673" s="76"/>
      <c r="M673" s="82">
        <f t="shared" si="42"/>
        <v>9.6</v>
      </c>
      <c r="N673" s="82"/>
      <c r="O673" s="82">
        <f t="shared" si="40"/>
        <v>9.6</v>
      </c>
      <c r="P673" s="145"/>
      <c r="Q673" s="125">
        <f t="shared" si="41"/>
        <v>9.6</v>
      </c>
    </row>
    <row r="674" spans="1:17" ht="12.75" customHeight="1" x14ac:dyDescent="0.2">
      <c r="A674" s="7" t="s">
        <v>100</v>
      </c>
      <c r="B674" s="61">
        <v>298</v>
      </c>
      <c r="C674" s="62">
        <v>107</v>
      </c>
      <c r="D674" s="37" t="s">
        <v>7</v>
      </c>
      <c r="E674" s="38" t="s">
        <v>7</v>
      </c>
      <c r="F674" s="37" t="s">
        <v>7</v>
      </c>
      <c r="G674" s="39" t="s">
        <v>7</v>
      </c>
      <c r="H674" s="40" t="s">
        <v>7</v>
      </c>
      <c r="I674" s="43">
        <f>I675</f>
        <v>133</v>
      </c>
      <c r="J674" s="43"/>
      <c r="K674" s="45">
        <f t="shared" si="39"/>
        <v>133</v>
      </c>
      <c r="L674" s="76"/>
      <c r="M674" s="82">
        <f t="shared" si="42"/>
        <v>133</v>
      </c>
      <c r="N674" s="82"/>
      <c r="O674" s="82">
        <f t="shared" si="40"/>
        <v>133</v>
      </c>
      <c r="P674" s="145"/>
      <c r="Q674" s="125">
        <f t="shared" si="41"/>
        <v>133</v>
      </c>
    </row>
    <row r="675" spans="1:17" ht="22.5" customHeight="1" x14ac:dyDescent="0.2">
      <c r="A675" s="7" t="s">
        <v>99</v>
      </c>
      <c r="B675" s="61">
        <v>298</v>
      </c>
      <c r="C675" s="62">
        <v>107</v>
      </c>
      <c r="D675" s="37" t="s">
        <v>97</v>
      </c>
      <c r="E675" s="38" t="s">
        <v>3</v>
      </c>
      <c r="F675" s="37" t="s">
        <v>2</v>
      </c>
      <c r="G675" s="39" t="s">
        <v>9</v>
      </c>
      <c r="H675" s="40" t="s">
        <v>7</v>
      </c>
      <c r="I675" s="43">
        <f>I676</f>
        <v>133</v>
      </c>
      <c r="J675" s="43"/>
      <c r="K675" s="45">
        <f t="shared" si="39"/>
        <v>133</v>
      </c>
      <c r="L675" s="76"/>
      <c r="M675" s="82">
        <f t="shared" si="42"/>
        <v>133</v>
      </c>
      <c r="N675" s="82"/>
      <c r="O675" s="82">
        <f t="shared" si="40"/>
        <v>133</v>
      </c>
      <c r="P675" s="145"/>
      <c r="Q675" s="125">
        <f t="shared" si="41"/>
        <v>133</v>
      </c>
    </row>
    <row r="676" spans="1:17" ht="22.5" customHeight="1" x14ac:dyDescent="0.2">
      <c r="A676" s="7" t="s">
        <v>344</v>
      </c>
      <c r="B676" s="61">
        <v>298</v>
      </c>
      <c r="C676" s="62">
        <v>107</v>
      </c>
      <c r="D676" s="37" t="s">
        <v>97</v>
      </c>
      <c r="E676" s="38" t="s">
        <v>3</v>
      </c>
      <c r="F676" s="37" t="s">
        <v>2</v>
      </c>
      <c r="G676" s="39" t="s">
        <v>96</v>
      </c>
      <c r="H676" s="40" t="s">
        <v>7</v>
      </c>
      <c r="I676" s="43">
        <f>I677</f>
        <v>133</v>
      </c>
      <c r="J676" s="43"/>
      <c r="K676" s="45">
        <f t="shared" si="39"/>
        <v>133</v>
      </c>
      <c r="L676" s="76"/>
      <c r="M676" s="82">
        <f t="shared" si="42"/>
        <v>133</v>
      </c>
      <c r="N676" s="82"/>
      <c r="O676" s="82">
        <f t="shared" si="40"/>
        <v>133</v>
      </c>
      <c r="P676" s="145"/>
      <c r="Q676" s="125">
        <f t="shared" si="41"/>
        <v>133</v>
      </c>
    </row>
    <row r="677" spans="1:17" ht="12.75" customHeight="1" x14ac:dyDescent="0.2">
      <c r="A677" s="7" t="s">
        <v>76</v>
      </c>
      <c r="B677" s="61">
        <v>298</v>
      </c>
      <c r="C677" s="62">
        <v>107</v>
      </c>
      <c r="D677" s="37" t="s">
        <v>97</v>
      </c>
      <c r="E677" s="38" t="s">
        <v>3</v>
      </c>
      <c r="F677" s="37" t="s">
        <v>2</v>
      </c>
      <c r="G677" s="39" t="s">
        <v>96</v>
      </c>
      <c r="H677" s="40">
        <v>800</v>
      </c>
      <c r="I677" s="43">
        <f>I678</f>
        <v>133</v>
      </c>
      <c r="J677" s="43"/>
      <c r="K677" s="45">
        <f t="shared" si="39"/>
        <v>133</v>
      </c>
      <c r="L677" s="76"/>
      <c r="M677" s="82">
        <f t="shared" si="42"/>
        <v>133</v>
      </c>
      <c r="N677" s="82"/>
      <c r="O677" s="82">
        <f t="shared" si="40"/>
        <v>133</v>
      </c>
      <c r="P677" s="145"/>
      <c r="Q677" s="125">
        <f t="shared" si="41"/>
        <v>133</v>
      </c>
    </row>
    <row r="678" spans="1:17" ht="12.75" customHeight="1" x14ac:dyDescent="0.2">
      <c r="A678" s="7" t="s">
        <v>98</v>
      </c>
      <c r="B678" s="61">
        <v>298</v>
      </c>
      <c r="C678" s="62">
        <v>107</v>
      </c>
      <c r="D678" s="37" t="s">
        <v>97</v>
      </c>
      <c r="E678" s="38" t="s">
        <v>3</v>
      </c>
      <c r="F678" s="37" t="s">
        <v>2</v>
      </c>
      <c r="G678" s="39" t="s">
        <v>96</v>
      </c>
      <c r="H678" s="40">
        <v>880</v>
      </c>
      <c r="I678" s="43">
        <v>133</v>
      </c>
      <c r="J678" s="43"/>
      <c r="K678" s="45">
        <f t="shared" si="39"/>
        <v>133</v>
      </c>
      <c r="L678" s="76"/>
      <c r="M678" s="82">
        <f t="shared" si="42"/>
        <v>133</v>
      </c>
      <c r="N678" s="82"/>
      <c r="O678" s="82">
        <f t="shared" si="40"/>
        <v>133</v>
      </c>
      <c r="P678" s="145"/>
      <c r="Q678" s="125">
        <f t="shared" si="41"/>
        <v>133</v>
      </c>
    </row>
    <row r="679" spans="1:17" ht="12.75" customHeight="1" x14ac:dyDescent="0.2">
      <c r="A679" s="7" t="s">
        <v>95</v>
      </c>
      <c r="B679" s="61">
        <v>298</v>
      </c>
      <c r="C679" s="62">
        <v>113</v>
      </c>
      <c r="D679" s="37" t="s">
        <v>7</v>
      </c>
      <c r="E679" s="38" t="s">
        <v>7</v>
      </c>
      <c r="F679" s="37" t="s">
        <v>7</v>
      </c>
      <c r="G679" s="39" t="s">
        <v>7</v>
      </c>
      <c r="H679" s="40" t="s">
        <v>7</v>
      </c>
      <c r="I679" s="43">
        <f>I680+I684+I710</f>
        <v>3319.1000000000004</v>
      </c>
      <c r="J679" s="43"/>
      <c r="K679" s="45">
        <f t="shared" si="39"/>
        <v>3319.1000000000004</v>
      </c>
      <c r="L679" s="45">
        <f>L680+L684+L710</f>
        <v>211</v>
      </c>
      <c r="M679" s="82">
        <f t="shared" si="42"/>
        <v>3530.1000000000004</v>
      </c>
      <c r="N679" s="82">
        <f>N680+N684</f>
        <v>-10.130000000000001</v>
      </c>
      <c r="O679" s="82">
        <f t="shared" si="40"/>
        <v>3519.9700000000003</v>
      </c>
      <c r="P679" s="82">
        <f>P684+P714</f>
        <v>694.14729</v>
      </c>
      <c r="Q679" s="223">
        <f t="shared" si="41"/>
        <v>4214.1172900000001</v>
      </c>
    </row>
    <row r="680" spans="1:17" ht="67.5" customHeight="1" x14ac:dyDescent="0.2">
      <c r="A680" s="7" t="s">
        <v>329</v>
      </c>
      <c r="B680" s="61">
        <v>298</v>
      </c>
      <c r="C680" s="62">
        <v>113</v>
      </c>
      <c r="D680" s="37" t="s">
        <v>36</v>
      </c>
      <c r="E680" s="38" t="s">
        <v>3</v>
      </c>
      <c r="F680" s="37" t="s">
        <v>2</v>
      </c>
      <c r="G680" s="39" t="s">
        <v>9</v>
      </c>
      <c r="H680" s="40" t="s">
        <v>7</v>
      </c>
      <c r="I680" s="43">
        <f>I681</f>
        <v>65</v>
      </c>
      <c r="J680" s="43"/>
      <c r="K680" s="45">
        <f t="shared" si="39"/>
        <v>65</v>
      </c>
      <c r="L680" s="76"/>
      <c r="M680" s="82">
        <f t="shared" si="42"/>
        <v>65</v>
      </c>
      <c r="N680" s="82">
        <f>N681</f>
        <v>0</v>
      </c>
      <c r="O680" s="82">
        <f t="shared" si="40"/>
        <v>65</v>
      </c>
      <c r="P680" s="196"/>
      <c r="Q680" s="125">
        <f t="shared" si="41"/>
        <v>65</v>
      </c>
    </row>
    <row r="681" spans="1:17" ht="22.5" customHeight="1" x14ac:dyDescent="0.2">
      <c r="A681" s="7" t="s">
        <v>94</v>
      </c>
      <c r="B681" s="61">
        <v>298</v>
      </c>
      <c r="C681" s="62">
        <v>113</v>
      </c>
      <c r="D681" s="37" t="s">
        <v>36</v>
      </c>
      <c r="E681" s="38" t="s">
        <v>3</v>
      </c>
      <c r="F681" s="37" t="s">
        <v>2</v>
      </c>
      <c r="G681" s="39" t="s">
        <v>93</v>
      </c>
      <c r="H681" s="40" t="s">
        <v>7</v>
      </c>
      <c r="I681" s="43">
        <f>I682</f>
        <v>65</v>
      </c>
      <c r="J681" s="43"/>
      <c r="K681" s="45">
        <f t="shared" si="39"/>
        <v>65</v>
      </c>
      <c r="L681" s="76"/>
      <c r="M681" s="82">
        <f t="shared" si="42"/>
        <v>65</v>
      </c>
      <c r="N681" s="82">
        <f>N682</f>
        <v>0</v>
      </c>
      <c r="O681" s="82">
        <f t="shared" si="40"/>
        <v>65</v>
      </c>
      <c r="P681" s="145"/>
      <c r="Q681" s="125">
        <f t="shared" si="41"/>
        <v>65</v>
      </c>
    </row>
    <row r="682" spans="1:17" ht="12.75" customHeight="1" x14ac:dyDescent="0.2">
      <c r="A682" s="7" t="s">
        <v>76</v>
      </c>
      <c r="B682" s="61">
        <v>298</v>
      </c>
      <c r="C682" s="62">
        <v>113</v>
      </c>
      <c r="D682" s="37" t="s">
        <v>36</v>
      </c>
      <c r="E682" s="38" t="s">
        <v>3</v>
      </c>
      <c r="F682" s="37" t="s">
        <v>2</v>
      </c>
      <c r="G682" s="39" t="s">
        <v>93</v>
      </c>
      <c r="H682" s="40">
        <v>800</v>
      </c>
      <c r="I682" s="43">
        <f>I683</f>
        <v>65</v>
      </c>
      <c r="J682" s="43"/>
      <c r="K682" s="45">
        <f t="shared" si="39"/>
        <v>65</v>
      </c>
      <c r="L682" s="76"/>
      <c r="M682" s="82">
        <f t="shared" si="42"/>
        <v>65</v>
      </c>
      <c r="N682" s="82">
        <f>N683</f>
        <v>0</v>
      </c>
      <c r="O682" s="82">
        <f t="shared" si="40"/>
        <v>65</v>
      </c>
      <c r="P682" s="145"/>
      <c r="Q682" s="125">
        <f t="shared" si="41"/>
        <v>65</v>
      </c>
    </row>
    <row r="683" spans="1:17" ht="12.75" customHeight="1" x14ac:dyDescent="0.2">
      <c r="A683" s="7" t="s">
        <v>75</v>
      </c>
      <c r="B683" s="61">
        <v>298</v>
      </c>
      <c r="C683" s="62">
        <v>113</v>
      </c>
      <c r="D683" s="37" t="s">
        <v>36</v>
      </c>
      <c r="E683" s="38" t="s">
        <v>3</v>
      </c>
      <c r="F683" s="37" t="s">
        <v>2</v>
      </c>
      <c r="G683" s="39" t="s">
        <v>93</v>
      </c>
      <c r="H683" s="40">
        <v>850</v>
      </c>
      <c r="I683" s="43">
        <v>65</v>
      </c>
      <c r="J683" s="43"/>
      <c r="K683" s="45">
        <f t="shared" si="39"/>
        <v>65</v>
      </c>
      <c r="L683" s="76"/>
      <c r="M683" s="82">
        <f t="shared" si="42"/>
        <v>65</v>
      </c>
      <c r="N683" s="82"/>
      <c r="O683" s="82">
        <f t="shared" si="40"/>
        <v>65</v>
      </c>
      <c r="P683" s="145"/>
      <c r="Q683" s="125">
        <f t="shared" si="41"/>
        <v>65</v>
      </c>
    </row>
    <row r="684" spans="1:17" ht="45" customHeight="1" x14ac:dyDescent="0.2">
      <c r="A684" s="7" t="s">
        <v>318</v>
      </c>
      <c r="B684" s="61">
        <v>298</v>
      </c>
      <c r="C684" s="62">
        <v>113</v>
      </c>
      <c r="D684" s="37" t="s">
        <v>41</v>
      </c>
      <c r="E684" s="38" t="s">
        <v>3</v>
      </c>
      <c r="F684" s="37" t="s">
        <v>2</v>
      </c>
      <c r="G684" s="39" t="s">
        <v>9</v>
      </c>
      <c r="H684" s="40" t="s">
        <v>7</v>
      </c>
      <c r="I684" s="43">
        <f>I691+I694+I697+I703+I688</f>
        <v>3154.1000000000004</v>
      </c>
      <c r="J684" s="43"/>
      <c r="K684" s="45">
        <f t="shared" ref="K684:K769" si="43">I684+J684</f>
        <v>3154.1000000000004</v>
      </c>
      <c r="L684" s="78">
        <f>L703+L697+L685</f>
        <v>211</v>
      </c>
      <c r="M684" s="82">
        <f t="shared" si="42"/>
        <v>3365.1000000000004</v>
      </c>
      <c r="N684" s="82">
        <f>N685</f>
        <v>-10.130000000000001</v>
      </c>
      <c r="O684" s="82">
        <f t="shared" si="40"/>
        <v>3354.9700000000003</v>
      </c>
      <c r="P684" s="219">
        <f>P700+P694</f>
        <v>277.60000000000002</v>
      </c>
      <c r="Q684" s="223">
        <f t="shared" si="41"/>
        <v>3632.57</v>
      </c>
    </row>
    <row r="685" spans="1:17" ht="14.65" customHeight="1" x14ac:dyDescent="0.2">
      <c r="A685" s="69" t="s">
        <v>339</v>
      </c>
      <c r="B685" s="61">
        <v>298</v>
      </c>
      <c r="C685" s="62">
        <v>113</v>
      </c>
      <c r="D685" s="37" t="s">
        <v>41</v>
      </c>
      <c r="E685" s="38" t="s">
        <v>3</v>
      </c>
      <c r="F685" s="37" t="s">
        <v>2</v>
      </c>
      <c r="G685" s="39" t="s">
        <v>104</v>
      </c>
      <c r="H685" s="40" t="s">
        <v>7</v>
      </c>
      <c r="I685" s="43"/>
      <c r="J685" s="43"/>
      <c r="K685" s="45"/>
      <c r="L685" s="78">
        <f>L686</f>
        <v>132.19999999999999</v>
      </c>
      <c r="M685" s="82">
        <f t="shared" si="42"/>
        <v>132.19999999999999</v>
      </c>
      <c r="N685" s="82">
        <f>N686</f>
        <v>-10.130000000000001</v>
      </c>
      <c r="O685" s="82">
        <f t="shared" si="40"/>
        <v>122.07</v>
      </c>
      <c r="P685" s="145"/>
      <c r="Q685" s="125">
        <f t="shared" si="41"/>
        <v>122.07</v>
      </c>
    </row>
    <row r="686" spans="1:17" ht="25.15" customHeight="1" x14ac:dyDescent="0.2">
      <c r="A686" s="7" t="s">
        <v>14</v>
      </c>
      <c r="B686" s="61">
        <v>298</v>
      </c>
      <c r="C686" s="62">
        <v>113</v>
      </c>
      <c r="D686" s="37" t="s">
        <v>41</v>
      </c>
      <c r="E686" s="38" t="s">
        <v>3</v>
      </c>
      <c r="F686" s="37" t="s">
        <v>2</v>
      </c>
      <c r="G686" s="39" t="s">
        <v>104</v>
      </c>
      <c r="H686" s="40">
        <v>200</v>
      </c>
      <c r="I686" s="43"/>
      <c r="J686" s="43"/>
      <c r="K686" s="45"/>
      <c r="L686" s="78">
        <f>L687</f>
        <v>132.19999999999999</v>
      </c>
      <c r="M686" s="82">
        <f t="shared" si="42"/>
        <v>132.19999999999999</v>
      </c>
      <c r="N686" s="82">
        <f>N687</f>
        <v>-10.130000000000001</v>
      </c>
      <c r="O686" s="82">
        <f t="shared" si="40"/>
        <v>122.07</v>
      </c>
      <c r="P686" s="145"/>
      <c r="Q686" s="125">
        <f t="shared" si="41"/>
        <v>122.07</v>
      </c>
    </row>
    <row r="687" spans="1:17" ht="26.1" customHeight="1" x14ac:dyDescent="0.2">
      <c r="A687" s="7" t="s">
        <v>13</v>
      </c>
      <c r="B687" s="61">
        <v>298</v>
      </c>
      <c r="C687" s="62">
        <v>113</v>
      </c>
      <c r="D687" s="37" t="s">
        <v>41</v>
      </c>
      <c r="E687" s="38" t="s">
        <v>3</v>
      </c>
      <c r="F687" s="37" t="s">
        <v>2</v>
      </c>
      <c r="G687" s="39" t="s">
        <v>104</v>
      </c>
      <c r="H687" s="40">
        <v>240</v>
      </c>
      <c r="I687" s="43"/>
      <c r="J687" s="43"/>
      <c r="K687" s="45"/>
      <c r="L687" s="78">
        <v>132.19999999999999</v>
      </c>
      <c r="M687" s="82">
        <f t="shared" si="42"/>
        <v>132.19999999999999</v>
      </c>
      <c r="N687" s="82">
        <v>-10.130000000000001</v>
      </c>
      <c r="O687" s="82">
        <f t="shared" si="40"/>
        <v>122.07</v>
      </c>
      <c r="P687" s="145"/>
      <c r="Q687" s="125">
        <f t="shared" si="41"/>
        <v>122.07</v>
      </c>
    </row>
    <row r="688" spans="1:17" ht="22.5" x14ac:dyDescent="0.2">
      <c r="A688" s="7" t="s">
        <v>338</v>
      </c>
      <c r="B688" s="61">
        <v>298</v>
      </c>
      <c r="C688" s="62">
        <v>113</v>
      </c>
      <c r="D688" s="37">
        <v>7</v>
      </c>
      <c r="E688" s="38">
        <v>0</v>
      </c>
      <c r="F688" s="37">
        <v>0</v>
      </c>
      <c r="G688" s="39">
        <v>80550</v>
      </c>
      <c r="H688" s="40"/>
      <c r="I688" s="43">
        <f>I689</f>
        <v>80</v>
      </c>
      <c r="J688" s="43"/>
      <c r="K688" s="45">
        <f t="shared" si="43"/>
        <v>80</v>
      </c>
      <c r="L688" s="76"/>
      <c r="M688" s="82">
        <f t="shared" si="42"/>
        <v>80</v>
      </c>
      <c r="N688" s="82"/>
      <c r="O688" s="82">
        <f t="shared" si="40"/>
        <v>80</v>
      </c>
      <c r="P688" s="145"/>
      <c r="Q688" s="125">
        <f t="shared" si="41"/>
        <v>80</v>
      </c>
    </row>
    <row r="689" spans="1:17" ht="22.5" x14ac:dyDescent="0.2">
      <c r="A689" s="7" t="s">
        <v>14</v>
      </c>
      <c r="B689" s="61">
        <v>298</v>
      </c>
      <c r="C689" s="62">
        <v>113</v>
      </c>
      <c r="D689" s="37">
        <v>7</v>
      </c>
      <c r="E689" s="38">
        <v>0</v>
      </c>
      <c r="F689" s="37">
        <v>0</v>
      </c>
      <c r="G689" s="39">
        <v>80550</v>
      </c>
      <c r="H689" s="40">
        <v>200</v>
      </c>
      <c r="I689" s="43">
        <f>I690</f>
        <v>80</v>
      </c>
      <c r="J689" s="43"/>
      <c r="K689" s="45">
        <f t="shared" si="43"/>
        <v>80</v>
      </c>
      <c r="L689" s="76"/>
      <c r="M689" s="82">
        <f t="shared" si="42"/>
        <v>80</v>
      </c>
      <c r="N689" s="82"/>
      <c r="O689" s="82">
        <f t="shared" ref="O689:O767" si="44">M689+N689</f>
        <v>80</v>
      </c>
      <c r="P689" s="145"/>
      <c r="Q689" s="125">
        <f t="shared" si="41"/>
        <v>80</v>
      </c>
    </row>
    <row r="690" spans="1:17" ht="22.5" x14ac:dyDescent="0.2">
      <c r="A690" s="7" t="s">
        <v>13</v>
      </c>
      <c r="B690" s="61">
        <v>298</v>
      </c>
      <c r="C690" s="62">
        <v>113</v>
      </c>
      <c r="D690" s="37">
        <v>7</v>
      </c>
      <c r="E690" s="38">
        <v>0</v>
      </c>
      <c r="F690" s="37">
        <v>0</v>
      </c>
      <c r="G690" s="39">
        <v>80550</v>
      </c>
      <c r="H690" s="40">
        <v>240</v>
      </c>
      <c r="I690" s="43">
        <v>80</v>
      </c>
      <c r="J690" s="43"/>
      <c r="K690" s="45">
        <f t="shared" si="43"/>
        <v>80</v>
      </c>
      <c r="L690" s="76"/>
      <c r="M690" s="82">
        <f t="shared" si="42"/>
        <v>80</v>
      </c>
      <c r="N690" s="82"/>
      <c r="O690" s="82">
        <f t="shared" si="44"/>
        <v>80</v>
      </c>
      <c r="P690" s="145"/>
      <c r="Q690" s="125">
        <f t="shared" si="41"/>
        <v>80</v>
      </c>
    </row>
    <row r="691" spans="1:17" ht="12.75" customHeight="1" x14ac:dyDescent="0.2">
      <c r="A691" s="7" t="s">
        <v>92</v>
      </c>
      <c r="B691" s="61">
        <v>298</v>
      </c>
      <c r="C691" s="62">
        <v>113</v>
      </c>
      <c r="D691" s="37" t="s">
        <v>41</v>
      </c>
      <c r="E691" s="38" t="s">
        <v>3</v>
      </c>
      <c r="F691" s="37" t="s">
        <v>2</v>
      </c>
      <c r="G691" s="39" t="s">
        <v>91</v>
      </c>
      <c r="H691" s="40" t="s">
        <v>7</v>
      </c>
      <c r="I691" s="43">
        <f>I692</f>
        <v>40</v>
      </c>
      <c r="J691" s="43"/>
      <c r="K691" s="45">
        <f t="shared" si="43"/>
        <v>40</v>
      </c>
      <c r="L691" s="76"/>
      <c r="M691" s="82">
        <f t="shared" si="42"/>
        <v>40</v>
      </c>
      <c r="N691" s="82"/>
      <c r="O691" s="82">
        <f t="shared" si="44"/>
        <v>40</v>
      </c>
      <c r="P691" s="145"/>
      <c r="Q691" s="125">
        <f t="shared" si="41"/>
        <v>40</v>
      </c>
    </row>
    <row r="692" spans="1:17" ht="22.5" customHeight="1" x14ac:dyDescent="0.2">
      <c r="A692" s="7" t="s">
        <v>14</v>
      </c>
      <c r="B692" s="61">
        <v>298</v>
      </c>
      <c r="C692" s="62">
        <v>113</v>
      </c>
      <c r="D692" s="37" t="s">
        <v>41</v>
      </c>
      <c r="E692" s="38" t="s">
        <v>3</v>
      </c>
      <c r="F692" s="37" t="s">
        <v>2</v>
      </c>
      <c r="G692" s="39" t="s">
        <v>91</v>
      </c>
      <c r="H692" s="40">
        <v>200</v>
      </c>
      <c r="I692" s="43">
        <f>I693</f>
        <v>40</v>
      </c>
      <c r="J692" s="43"/>
      <c r="K692" s="45">
        <f t="shared" si="43"/>
        <v>40</v>
      </c>
      <c r="L692" s="76"/>
      <c r="M692" s="82">
        <f t="shared" si="42"/>
        <v>40</v>
      </c>
      <c r="N692" s="82"/>
      <c r="O692" s="82">
        <f t="shared" si="44"/>
        <v>40</v>
      </c>
      <c r="P692" s="145"/>
      <c r="Q692" s="125">
        <f t="shared" si="41"/>
        <v>40</v>
      </c>
    </row>
    <row r="693" spans="1:17" ht="22.5" customHeight="1" x14ac:dyDescent="0.2">
      <c r="A693" s="7" t="s">
        <v>13</v>
      </c>
      <c r="B693" s="61">
        <v>298</v>
      </c>
      <c r="C693" s="62">
        <v>113</v>
      </c>
      <c r="D693" s="37" t="s">
        <v>41</v>
      </c>
      <c r="E693" s="38" t="s">
        <v>3</v>
      </c>
      <c r="F693" s="37" t="s">
        <v>2</v>
      </c>
      <c r="G693" s="39" t="s">
        <v>91</v>
      </c>
      <c r="H693" s="40">
        <v>240</v>
      </c>
      <c r="I693" s="43">
        <v>40</v>
      </c>
      <c r="J693" s="43"/>
      <c r="K693" s="45">
        <f t="shared" si="43"/>
        <v>40</v>
      </c>
      <c r="L693" s="76"/>
      <c r="M693" s="82">
        <f t="shared" si="42"/>
        <v>40</v>
      </c>
      <c r="N693" s="82"/>
      <c r="O693" s="82">
        <f t="shared" si="44"/>
        <v>40</v>
      </c>
      <c r="P693" s="145"/>
      <c r="Q693" s="125">
        <f t="shared" si="41"/>
        <v>40</v>
      </c>
    </row>
    <row r="694" spans="1:17" ht="22.5" customHeight="1" x14ac:dyDescent="0.2">
      <c r="A694" s="7" t="s">
        <v>90</v>
      </c>
      <c r="B694" s="61">
        <v>298</v>
      </c>
      <c r="C694" s="62">
        <v>113</v>
      </c>
      <c r="D694" s="37" t="s">
        <v>41</v>
      </c>
      <c r="E694" s="38" t="s">
        <v>3</v>
      </c>
      <c r="F694" s="37" t="s">
        <v>2</v>
      </c>
      <c r="G694" s="39" t="s">
        <v>89</v>
      </c>
      <c r="H694" s="40" t="s">
        <v>7</v>
      </c>
      <c r="I694" s="43">
        <f>I695</f>
        <v>1463.7</v>
      </c>
      <c r="J694" s="43"/>
      <c r="K694" s="45">
        <f t="shared" si="43"/>
        <v>1463.7</v>
      </c>
      <c r="L694" s="76"/>
      <c r="M694" s="82">
        <f t="shared" si="42"/>
        <v>1463.7</v>
      </c>
      <c r="N694" s="82"/>
      <c r="O694" s="82">
        <f t="shared" si="44"/>
        <v>1463.7</v>
      </c>
      <c r="P694" s="219">
        <f>P695</f>
        <v>67.599999999999994</v>
      </c>
      <c r="Q694" s="223">
        <f t="shared" si="41"/>
        <v>1531.3</v>
      </c>
    </row>
    <row r="695" spans="1:17" ht="22.5" customHeight="1" x14ac:dyDescent="0.2">
      <c r="A695" s="7" t="s">
        <v>14</v>
      </c>
      <c r="B695" s="61">
        <v>298</v>
      </c>
      <c r="C695" s="62">
        <v>113</v>
      </c>
      <c r="D695" s="37" t="s">
        <v>41</v>
      </c>
      <c r="E695" s="38" t="s">
        <v>3</v>
      </c>
      <c r="F695" s="37" t="s">
        <v>2</v>
      </c>
      <c r="G695" s="39" t="s">
        <v>89</v>
      </c>
      <c r="H695" s="40">
        <v>200</v>
      </c>
      <c r="I695" s="43">
        <f>I696</f>
        <v>1463.7</v>
      </c>
      <c r="J695" s="43"/>
      <c r="K695" s="45">
        <f t="shared" si="43"/>
        <v>1463.7</v>
      </c>
      <c r="L695" s="76"/>
      <c r="M695" s="82">
        <f t="shared" si="42"/>
        <v>1463.7</v>
      </c>
      <c r="N695" s="82"/>
      <c r="O695" s="82">
        <f t="shared" si="44"/>
        <v>1463.7</v>
      </c>
      <c r="P695" s="219">
        <f>P696</f>
        <v>67.599999999999994</v>
      </c>
      <c r="Q695" s="223">
        <f t="shared" si="41"/>
        <v>1531.3</v>
      </c>
    </row>
    <row r="696" spans="1:17" ht="22.5" customHeight="1" x14ac:dyDescent="0.2">
      <c r="A696" s="7" t="s">
        <v>13</v>
      </c>
      <c r="B696" s="61">
        <v>298</v>
      </c>
      <c r="C696" s="62">
        <v>113</v>
      </c>
      <c r="D696" s="37" t="s">
        <v>41</v>
      </c>
      <c r="E696" s="38" t="s">
        <v>3</v>
      </c>
      <c r="F696" s="37" t="s">
        <v>2</v>
      </c>
      <c r="G696" s="39" t="s">
        <v>89</v>
      </c>
      <c r="H696" s="40">
        <v>240</v>
      </c>
      <c r="I696" s="43">
        <v>1463.7</v>
      </c>
      <c r="J696" s="43"/>
      <c r="K696" s="45">
        <f t="shared" si="43"/>
        <v>1463.7</v>
      </c>
      <c r="L696" s="76"/>
      <c r="M696" s="82">
        <f t="shared" si="42"/>
        <v>1463.7</v>
      </c>
      <c r="N696" s="82"/>
      <c r="O696" s="82">
        <f t="shared" si="44"/>
        <v>1463.7</v>
      </c>
      <c r="P696" s="219">
        <v>67.599999999999994</v>
      </c>
      <c r="Q696" s="223">
        <f t="shared" si="41"/>
        <v>1531.3</v>
      </c>
    </row>
    <row r="697" spans="1:17" ht="22.5" customHeight="1" x14ac:dyDescent="0.2">
      <c r="A697" s="7" t="s">
        <v>310</v>
      </c>
      <c r="B697" s="61">
        <v>298</v>
      </c>
      <c r="C697" s="62">
        <v>113</v>
      </c>
      <c r="D697" s="37">
        <v>7</v>
      </c>
      <c r="E697" s="38">
        <v>0</v>
      </c>
      <c r="F697" s="37">
        <v>0</v>
      </c>
      <c r="G697" s="39">
        <v>80670</v>
      </c>
      <c r="H697" s="40"/>
      <c r="I697" s="43">
        <f>I698</f>
        <v>340</v>
      </c>
      <c r="J697" s="43"/>
      <c r="K697" s="45">
        <f t="shared" si="43"/>
        <v>340</v>
      </c>
      <c r="L697" s="78">
        <f>L698</f>
        <v>-230</v>
      </c>
      <c r="M697" s="82">
        <f t="shared" si="42"/>
        <v>110</v>
      </c>
      <c r="N697" s="82"/>
      <c r="O697" s="82">
        <f t="shared" si="44"/>
        <v>110</v>
      </c>
      <c r="P697" s="145"/>
      <c r="Q697" s="125">
        <f t="shared" si="41"/>
        <v>110</v>
      </c>
    </row>
    <row r="698" spans="1:17" ht="22.5" customHeight="1" x14ac:dyDescent="0.2">
      <c r="A698" s="7" t="s">
        <v>14</v>
      </c>
      <c r="B698" s="61">
        <v>298</v>
      </c>
      <c r="C698" s="62">
        <v>113</v>
      </c>
      <c r="D698" s="37" t="s">
        <v>41</v>
      </c>
      <c r="E698" s="38" t="s">
        <v>3</v>
      </c>
      <c r="F698" s="37" t="s">
        <v>2</v>
      </c>
      <c r="G698" s="39">
        <v>80670</v>
      </c>
      <c r="H698" s="40">
        <v>200</v>
      </c>
      <c r="I698" s="43">
        <f>I699</f>
        <v>340</v>
      </c>
      <c r="J698" s="43"/>
      <c r="K698" s="45">
        <f t="shared" si="43"/>
        <v>340</v>
      </c>
      <c r="L698" s="78">
        <f>L699</f>
        <v>-230</v>
      </c>
      <c r="M698" s="82">
        <f t="shared" si="42"/>
        <v>110</v>
      </c>
      <c r="N698" s="82"/>
      <c r="O698" s="82">
        <f t="shared" si="44"/>
        <v>110</v>
      </c>
      <c r="P698" s="145"/>
      <c r="Q698" s="125">
        <f t="shared" si="41"/>
        <v>110</v>
      </c>
    </row>
    <row r="699" spans="1:17" ht="22.5" customHeight="1" x14ac:dyDescent="0.2">
      <c r="A699" s="7" t="s">
        <v>13</v>
      </c>
      <c r="B699" s="61">
        <v>298</v>
      </c>
      <c r="C699" s="62">
        <v>113</v>
      </c>
      <c r="D699" s="37" t="s">
        <v>41</v>
      </c>
      <c r="E699" s="38" t="s">
        <v>3</v>
      </c>
      <c r="F699" s="37" t="s">
        <v>2</v>
      </c>
      <c r="G699" s="39">
        <v>80670</v>
      </c>
      <c r="H699" s="40">
        <v>240</v>
      </c>
      <c r="I699" s="43">
        <v>340</v>
      </c>
      <c r="J699" s="43"/>
      <c r="K699" s="45">
        <f t="shared" si="43"/>
        <v>340</v>
      </c>
      <c r="L699" s="78">
        <v>-230</v>
      </c>
      <c r="M699" s="82">
        <f t="shared" si="42"/>
        <v>110</v>
      </c>
      <c r="N699" s="82"/>
      <c r="O699" s="82">
        <f t="shared" si="44"/>
        <v>110</v>
      </c>
      <c r="P699" s="145"/>
      <c r="Q699" s="125">
        <f t="shared" si="41"/>
        <v>110</v>
      </c>
    </row>
    <row r="700" spans="1:17" ht="22.5" customHeight="1" x14ac:dyDescent="0.2">
      <c r="A700" s="7" t="s">
        <v>405</v>
      </c>
      <c r="B700" s="61">
        <v>298</v>
      </c>
      <c r="C700" s="62">
        <v>113</v>
      </c>
      <c r="D700" s="37" t="s">
        <v>41</v>
      </c>
      <c r="E700" s="38" t="s">
        <v>3</v>
      </c>
      <c r="F700" s="37" t="s">
        <v>2</v>
      </c>
      <c r="G700" s="39" t="s">
        <v>133</v>
      </c>
      <c r="H700" s="40"/>
      <c r="I700" s="208"/>
      <c r="J700" s="208"/>
      <c r="K700" s="209"/>
      <c r="L700" s="210"/>
      <c r="M700" s="211"/>
      <c r="N700" s="211"/>
      <c r="O700" s="82"/>
      <c r="P700" s="219">
        <f>P701</f>
        <v>210</v>
      </c>
      <c r="Q700" s="223">
        <f t="shared" si="41"/>
        <v>210</v>
      </c>
    </row>
    <row r="701" spans="1:17" ht="13.5" customHeight="1" x14ac:dyDescent="0.2">
      <c r="A701" s="7" t="s">
        <v>29</v>
      </c>
      <c r="B701" s="61">
        <v>298</v>
      </c>
      <c r="C701" s="62">
        <v>113</v>
      </c>
      <c r="D701" s="37" t="s">
        <v>41</v>
      </c>
      <c r="E701" s="38" t="s">
        <v>3</v>
      </c>
      <c r="F701" s="37" t="s">
        <v>2</v>
      </c>
      <c r="G701" s="39" t="s">
        <v>133</v>
      </c>
      <c r="H701" s="40">
        <v>500</v>
      </c>
      <c r="I701" s="208"/>
      <c r="J701" s="208"/>
      <c r="K701" s="209"/>
      <c r="L701" s="210"/>
      <c r="M701" s="211"/>
      <c r="N701" s="211"/>
      <c r="O701" s="82"/>
      <c r="P701" s="219">
        <f>P702</f>
        <v>210</v>
      </c>
      <c r="Q701" s="223">
        <f t="shared" si="41"/>
        <v>210</v>
      </c>
    </row>
    <row r="702" spans="1:17" ht="13.5" customHeight="1" x14ac:dyDescent="0.2">
      <c r="A702" s="7" t="s">
        <v>28</v>
      </c>
      <c r="B702" s="61">
        <v>298</v>
      </c>
      <c r="C702" s="62">
        <v>113</v>
      </c>
      <c r="D702" s="37" t="s">
        <v>41</v>
      </c>
      <c r="E702" s="38" t="s">
        <v>3</v>
      </c>
      <c r="F702" s="37" t="s">
        <v>2</v>
      </c>
      <c r="G702" s="39" t="s">
        <v>133</v>
      </c>
      <c r="H702" s="40">
        <v>540</v>
      </c>
      <c r="I702" s="208"/>
      <c r="J702" s="208"/>
      <c r="K702" s="209"/>
      <c r="L702" s="210"/>
      <c r="M702" s="211"/>
      <c r="N702" s="211"/>
      <c r="O702" s="82"/>
      <c r="P702" s="219">
        <f>160+50</f>
        <v>210</v>
      </c>
      <c r="Q702" s="223">
        <f t="shared" si="41"/>
        <v>210</v>
      </c>
    </row>
    <row r="703" spans="1:17" ht="22.5" customHeight="1" x14ac:dyDescent="0.2">
      <c r="A703" s="7" t="s">
        <v>296</v>
      </c>
      <c r="B703" s="61">
        <v>298</v>
      </c>
      <c r="C703" s="62">
        <v>113</v>
      </c>
      <c r="D703" s="37" t="s">
        <v>41</v>
      </c>
      <c r="E703" s="38" t="s">
        <v>3</v>
      </c>
      <c r="F703" s="37" t="s">
        <v>2</v>
      </c>
      <c r="G703" s="39" t="s">
        <v>88</v>
      </c>
      <c r="H703" s="40" t="s">
        <v>7</v>
      </c>
      <c r="I703" s="43">
        <f>I704+I706</f>
        <v>1230.4000000000001</v>
      </c>
      <c r="J703" s="43"/>
      <c r="K703" s="45">
        <f t="shared" si="43"/>
        <v>1230.4000000000001</v>
      </c>
      <c r="L703" s="78">
        <f>L706+L704</f>
        <v>308.8</v>
      </c>
      <c r="M703" s="82">
        <f t="shared" si="42"/>
        <v>1539.2</v>
      </c>
      <c r="N703" s="82"/>
      <c r="O703" s="82">
        <f t="shared" si="44"/>
        <v>1539.2</v>
      </c>
      <c r="P703" s="219">
        <f>P706+P708</f>
        <v>0</v>
      </c>
      <c r="Q703" s="223">
        <f t="shared" si="41"/>
        <v>1539.2</v>
      </c>
    </row>
    <row r="704" spans="1:17" ht="45" customHeight="1" x14ac:dyDescent="0.2">
      <c r="A704" s="7" t="s">
        <v>6</v>
      </c>
      <c r="B704" s="61">
        <v>298</v>
      </c>
      <c r="C704" s="62">
        <v>113</v>
      </c>
      <c r="D704" s="37" t="s">
        <v>41</v>
      </c>
      <c r="E704" s="38" t="s">
        <v>3</v>
      </c>
      <c r="F704" s="37" t="s">
        <v>2</v>
      </c>
      <c r="G704" s="39" t="s">
        <v>88</v>
      </c>
      <c r="H704" s="40">
        <v>100</v>
      </c>
      <c r="I704" s="43">
        <f>I705</f>
        <v>34</v>
      </c>
      <c r="J704" s="43"/>
      <c r="K704" s="45">
        <f t="shared" si="43"/>
        <v>34</v>
      </c>
      <c r="L704" s="78">
        <f>L705</f>
        <v>-34</v>
      </c>
      <c r="M704" s="82">
        <f t="shared" si="42"/>
        <v>0</v>
      </c>
      <c r="N704" s="82"/>
      <c r="O704" s="82">
        <f t="shared" si="44"/>
        <v>0</v>
      </c>
      <c r="P704" s="145"/>
      <c r="Q704" s="125">
        <f t="shared" si="41"/>
        <v>0</v>
      </c>
    </row>
    <row r="705" spans="1:17" ht="22.5" customHeight="1" x14ac:dyDescent="0.2">
      <c r="A705" s="7" t="s">
        <v>5</v>
      </c>
      <c r="B705" s="61">
        <v>298</v>
      </c>
      <c r="C705" s="62">
        <v>113</v>
      </c>
      <c r="D705" s="37" t="s">
        <v>41</v>
      </c>
      <c r="E705" s="38" t="s">
        <v>3</v>
      </c>
      <c r="F705" s="37" t="s">
        <v>2</v>
      </c>
      <c r="G705" s="39" t="s">
        <v>88</v>
      </c>
      <c r="H705" s="40">
        <v>120</v>
      </c>
      <c r="I705" s="43">
        <v>34</v>
      </c>
      <c r="J705" s="43"/>
      <c r="K705" s="45">
        <f t="shared" si="43"/>
        <v>34</v>
      </c>
      <c r="L705" s="78">
        <v>-34</v>
      </c>
      <c r="M705" s="82">
        <f t="shared" si="42"/>
        <v>0</v>
      </c>
      <c r="N705" s="82"/>
      <c r="O705" s="82">
        <f t="shared" si="44"/>
        <v>0</v>
      </c>
      <c r="P705" s="145"/>
      <c r="Q705" s="125">
        <f t="shared" si="41"/>
        <v>0</v>
      </c>
    </row>
    <row r="706" spans="1:17" ht="22.5" customHeight="1" x14ac:dyDescent="0.2">
      <c r="A706" s="7" t="s">
        <v>14</v>
      </c>
      <c r="B706" s="61">
        <v>298</v>
      </c>
      <c r="C706" s="62">
        <v>113</v>
      </c>
      <c r="D706" s="37" t="s">
        <v>41</v>
      </c>
      <c r="E706" s="38" t="s">
        <v>3</v>
      </c>
      <c r="F706" s="37" t="s">
        <v>2</v>
      </c>
      <c r="G706" s="39" t="s">
        <v>88</v>
      </c>
      <c r="H706" s="40">
        <v>200</v>
      </c>
      <c r="I706" s="43">
        <f>I707</f>
        <v>1196.4000000000001</v>
      </c>
      <c r="J706" s="43"/>
      <c r="K706" s="45">
        <f t="shared" si="43"/>
        <v>1196.4000000000001</v>
      </c>
      <c r="L706" s="78">
        <f>L707</f>
        <v>342.8</v>
      </c>
      <c r="M706" s="82">
        <f t="shared" si="42"/>
        <v>1539.2</v>
      </c>
      <c r="N706" s="82"/>
      <c r="O706" s="82">
        <f t="shared" si="44"/>
        <v>1539.2</v>
      </c>
      <c r="P706" s="219">
        <f>P707</f>
        <v>-1539.2</v>
      </c>
      <c r="Q706" s="223">
        <f t="shared" si="41"/>
        <v>0</v>
      </c>
    </row>
    <row r="707" spans="1:17" ht="22.5" customHeight="1" x14ac:dyDescent="0.2">
      <c r="A707" s="7" t="s">
        <v>13</v>
      </c>
      <c r="B707" s="61">
        <v>298</v>
      </c>
      <c r="C707" s="62">
        <v>113</v>
      </c>
      <c r="D707" s="37" t="s">
        <v>41</v>
      </c>
      <c r="E707" s="38" t="s">
        <v>3</v>
      </c>
      <c r="F707" s="37" t="s">
        <v>2</v>
      </c>
      <c r="G707" s="39" t="s">
        <v>88</v>
      </c>
      <c r="H707" s="40">
        <v>240</v>
      </c>
      <c r="I707" s="43">
        <v>1196.4000000000001</v>
      </c>
      <c r="J707" s="43"/>
      <c r="K707" s="45">
        <f t="shared" si="43"/>
        <v>1196.4000000000001</v>
      </c>
      <c r="L707" s="78">
        <f>77+231.8+34</f>
        <v>342.8</v>
      </c>
      <c r="M707" s="82">
        <f t="shared" si="42"/>
        <v>1539.2</v>
      </c>
      <c r="N707" s="82"/>
      <c r="O707" s="82">
        <f t="shared" si="44"/>
        <v>1539.2</v>
      </c>
      <c r="P707" s="219">
        <v>-1539.2</v>
      </c>
      <c r="Q707" s="223">
        <f t="shared" si="41"/>
        <v>0</v>
      </c>
    </row>
    <row r="708" spans="1:17" ht="15" customHeight="1" x14ac:dyDescent="0.2">
      <c r="A708" s="7" t="s">
        <v>29</v>
      </c>
      <c r="B708" s="61">
        <v>298</v>
      </c>
      <c r="C708" s="62">
        <v>113</v>
      </c>
      <c r="D708" s="37" t="s">
        <v>41</v>
      </c>
      <c r="E708" s="38" t="s">
        <v>3</v>
      </c>
      <c r="F708" s="37" t="s">
        <v>2</v>
      </c>
      <c r="G708" s="39" t="s">
        <v>88</v>
      </c>
      <c r="H708" s="40">
        <v>500</v>
      </c>
      <c r="I708" s="191"/>
      <c r="J708" s="191"/>
      <c r="K708" s="192"/>
      <c r="L708" s="193"/>
      <c r="M708" s="194"/>
      <c r="N708" s="194"/>
      <c r="O708" s="82"/>
      <c r="P708" s="219">
        <f>P709</f>
        <v>1539.2</v>
      </c>
      <c r="Q708" s="223">
        <f t="shared" si="41"/>
        <v>1539.2</v>
      </c>
    </row>
    <row r="709" spans="1:17" ht="15" customHeight="1" x14ac:dyDescent="0.2">
      <c r="A709" s="7" t="s">
        <v>28</v>
      </c>
      <c r="B709" s="61">
        <v>298</v>
      </c>
      <c r="C709" s="62">
        <v>113</v>
      </c>
      <c r="D709" s="37" t="s">
        <v>41</v>
      </c>
      <c r="E709" s="38" t="s">
        <v>3</v>
      </c>
      <c r="F709" s="37" t="s">
        <v>2</v>
      </c>
      <c r="G709" s="39" t="s">
        <v>88</v>
      </c>
      <c r="H709" s="40">
        <v>540</v>
      </c>
      <c r="I709" s="191"/>
      <c r="J709" s="191"/>
      <c r="K709" s="192"/>
      <c r="L709" s="193"/>
      <c r="M709" s="194"/>
      <c r="N709" s="194"/>
      <c r="O709" s="82"/>
      <c r="P709" s="219">
        <v>1539.2</v>
      </c>
      <c r="Q709" s="223">
        <f t="shared" si="41"/>
        <v>1539.2</v>
      </c>
    </row>
    <row r="710" spans="1:17" ht="45" customHeight="1" x14ac:dyDescent="0.2">
      <c r="A710" s="7" t="s">
        <v>333</v>
      </c>
      <c r="B710" s="61">
        <v>298</v>
      </c>
      <c r="C710" s="62">
        <v>113</v>
      </c>
      <c r="D710" s="37" t="s">
        <v>85</v>
      </c>
      <c r="E710" s="38" t="s">
        <v>3</v>
      </c>
      <c r="F710" s="37" t="s">
        <v>2</v>
      </c>
      <c r="G710" s="39" t="s">
        <v>9</v>
      </c>
      <c r="H710" s="40" t="s">
        <v>7</v>
      </c>
      <c r="I710" s="43">
        <f>I711</f>
        <v>100</v>
      </c>
      <c r="J710" s="43"/>
      <c r="K710" s="45">
        <f t="shared" si="43"/>
        <v>100</v>
      </c>
      <c r="L710" s="76"/>
      <c r="M710" s="82">
        <f t="shared" si="42"/>
        <v>100</v>
      </c>
      <c r="N710" s="86"/>
      <c r="O710" s="82">
        <f t="shared" si="44"/>
        <v>100</v>
      </c>
      <c r="P710" s="145"/>
      <c r="Q710" s="125">
        <f t="shared" si="41"/>
        <v>100</v>
      </c>
    </row>
    <row r="711" spans="1:17" ht="22.5" customHeight="1" x14ac:dyDescent="0.2">
      <c r="A711" s="7" t="s">
        <v>297</v>
      </c>
      <c r="B711" s="61">
        <v>298</v>
      </c>
      <c r="C711" s="62">
        <v>113</v>
      </c>
      <c r="D711" s="37" t="s">
        <v>85</v>
      </c>
      <c r="E711" s="38" t="s">
        <v>3</v>
      </c>
      <c r="F711" s="37" t="s">
        <v>2</v>
      </c>
      <c r="G711" s="39" t="s">
        <v>84</v>
      </c>
      <c r="H711" s="40" t="s">
        <v>7</v>
      </c>
      <c r="I711" s="43">
        <f>I712</f>
        <v>100</v>
      </c>
      <c r="J711" s="43"/>
      <c r="K711" s="45">
        <f t="shared" si="43"/>
        <v>100</v>
      </c>
      <c r="L711" s="76"/>
      <c r="M711" s="82">
        <f t="shared" si="42"/>
        <v>100</v>
      </c>
      <c r="N711" s="82"/>
      <c r="O711" s="82">
        <f t="shared" si="44"/>
        <v>100</v>
      </c>
      <c r="P711" s="145"/>
      <c r="Q711" s="125">
        <f t="shared" si="41"/>
        <v>100</v>
      </c>
    </row>
    <row r="712" spans="1:17" ht="22.5" customHeight="1" x14ac:dyDescent="0.2">
      <c r="A712" s="7" t="s">
        <v>87</v>
      </c>
      <c r="B712" s="61">
        <v>298</v>
      </c>
      <c r="C712" s="62">
        <v>113</v>
      </c>
      <c r="D712" s="37" t="s">
        <v>85</v>
      </c>
      <c r="E712" s="38" t="s">
        <v>3</v>
      </c>
      <c r="F712" s="37" t="s">
        <v>2</v>
      </c>
      <c r="G712" s="39" t="s">
        <v>84</v>
      </c>
      <c r="H712" s="40">
        <v>600</v>
      </c>
      <c r="I712" s="43">
        <f>I713</f>
        <v>100</v>
      </c>
      <c r="J712" s="43"/>
      <c r="K712" s="45">
        <f t="shared" si="43"/>
        <v>100</v>
      </c>
      <c r="L712" s="76"/>
      <c r="M712" s="82">
        <f t="shared" si="42"/>
        <v>100</v>
      </c>
      <c r="N712" s="82"/>
      <c r="O712" s="82">
        <f t="shared" si="44"/>
        <v>100</v>
      </c>
      <c r="P712" s="145"/>
      <c r="Q712" s="125">
        <f t="shared" si="41"/>
        <v>100</v>
      </c>
    </row>
    <row r="713" spans="1:17" ht="22.5" customHeight="1" x14ac:dyDescent="0.2">
      <c r="A713" s="7" t="s">
        <v>86</v>
      </c>
      <c r="B713" s="61">
        <v>298</v>
      </c>
      <c r="C713" s="62">
        <v>113</v>
      </c>
      <c r="D713" s="37" t="s">
        <v>85</v>
      </c>
      <c r="E713" s="38" t="s">
        <v>3</v>
      </c>
      <c r="F713" s="37" t="s">
        <v>2</v>
      </c>
      <c r="G713" s="39" t="s">
        <v>84</v>
      </c>
      <c r="H713" s="40">
        <v>630</v>
      </c>
      <c r="I713" s="43">
        <v>100</v>
      </c>
      <c r="J713" s="43"/>
      <c r="K713" s="45">
        <f t="shared" si="43"/>
        <v>100</v>
      </c>
      <c r="L713" s="76"/>
      <c r="M713" s="82">
        <f t="shared" si="42"/>
        <v>100</v>
      </c>
      <c r="N713" s="82"/>
      <c r="O713" s="82">
        <f t="shared" si="44"/>
        <v>100</v>
      </c>
      <c r="P713" s="145"/>
      <c r="Q713" s="125">
        <f t="shared" si="41"/>
        <v>100</v>
      </c>
    </row>
    <row r="714" spans="1:17" ht="35.1" customHeight="1" x14ac:dyDescent="0.2">
      <c r="A714" s="7" t="s">
        <v>83</v>
      </c>
      <c r="B714" s="61">
        <v>298</v>
      </c>
      <c r="C714" s="62">
        <v>113</v>
      </c>
      <c r="D714" s="37">
        <v>56</v>
      </c>
      <c r="E714" s="38">
        <v>0</v>
      </c>
      <c r="F714" s="37">
        <v>0</v>
      </c>
      <c r="G714" s="39">
        <v>80360</v>
      </c>
      <c r="H714" s="40"/>
      <c r="I714" s="43"/>
      <c r="J714" s="43"/>
      <c r="K714" s="45"/>
      <c r="L714" s="76"/>
      <c r="M714" s="82"/>
      <c r="N714" s="82"/>
      <c r="O714" s="82"/>
      <c r="P714" s="219">
        <f>P715</f>
        <v>416.54728999999998</v>
      </c>
      <c r="Q714" s="223">
        <f t="shared" si="41"/>
        <v>416.54728999999998</v>
      </c>
    </row>
    <row r="715" spans="1:17" ht="13.5" customHeight="1" x14ac:dyDescent="0.2">
      <c r="A715" s="7" t="s">
        <v>76</v>
      </c>
      <c r="B715" s="61">
        <v>298</v>
      </c>
      <c r="C715" s="62">
        <v>113</v>
      </c>
      <c r="D715" s="37">
        <v>56</v>
      </c>
      <c r="E715" s="38">
        <v>0</v>
      </c>
      <c r="F715" s="37">
        <v>0</v>
      </c>
      <c r="G715" s="39">
        <v>80360</v>
      </c>
      <c r="H715" s="40">
        <v>800</v>
      </c>
      <c r="I715" s="43"/>
      <c r="J715" s="43"/>
      <c r="K715" s="45"/>
      <c r="L715" s="76"/>
      <c r="M715" s="82"/>
      <c r="N715" s="82"/>
      <c r="O715" s="82"/>
      <c r="P715" s="219">
        <f>P716</f>
        <v>416.54728999999998</v>
      </c>
      <c r="Q715" s="223">
        <f t="shared" si="41"/>
        <v>416.54728999999998</v>
      </c>
    </row>
    <row r="716" spans="1:17" ht="13.5" customHeight="1" x14ac:dyDescent="0.2">
      <c r="A716" s="7" t="s">
        <v>82</v>
      </c>
      <c r="B716" s="61">
        <v>298</v>
      </c>
      <c r="C716" s="62">
        <v>113</v>
      </c>
      <c r="D716" s="37">
        <v>56</v>
      </c>
      <c r="E716" s="38">
        <v>0</v>
      </c>
      <c r="F716" s="37">
        <v>0</v>
      </c>
      <c r="G716" s="39">
        <v>80360</v>
      </c>
      <c r="H716" s="40">
        <v>830</v>
      </c>
      <c r="I716" s="43"/>
      <c r="J716" s="43"/>
      <c r="K716" s="45"/>
      <c r="L716" s="76"/>
      <c r="M716" s="82"/>
      <c r="N716" s="82"/>
      <c r="O716" s="82"/>
      <c r="P716" s="219">
        <v>416.54728999999998</v>
      </c>
      <c r="Q716" s="223">
        <f t="shared" si="41"/>
        <v>416.54728999999998</v>
      </c>
    </row>
    <row r="717" spans="1:17" ht="22.5" customHeight="1" x14ac:dyDescent="0.2">
      <c r="A717" s="7" t="s">
        <v>80</v>
      </c>
      <c r="B717" s="61">
        <v>298</v>
      </c>
      <c r="C717" s="62">
        <v>300</v>
      </c>
      <c r="D717" s="37" t="s">
        <v>7</v>
      </c>
      <c r="E717" s="38" t="s">
        <v>7</v>
      </c>
      <c r="F717" s="37" t="s">
        <v>7</v>
      </c>
      <c r="G717" s="39" t="s">
        <v>7</v>
      </c>
      <c r="H717" s="40" t="s">
        <v>7</v>
      </c>
      <c r="I717" s="43">
        <f>I718+I739+I744</f>
        <v>17442.7</v>
      </c>
      <c r="J717" s="43"/>
      <c r="K717" s="45">
        <f t="shared" si="43"/>
        <v>17442.7</v>
      </c>
      <c r="L717" s="78">
        <f>L718</f>
        <v>124.0432</v>
      </c>
      <c r="M717" s="82">
        <f t="shared" si="42"/>
        <v>17566.743200000001</v>
      </c>
      <c r="N717" s="82">
        <f>N718</f>
        <v>916</v>
      </c>
      <c r="O717" s="82">
        <f t="shared" si="44"/>
        <v>18482.743200000001</v>
      </c>
      <c r="P717" s="219">
        <f>P718</f>
        <v>211.499</v>
      </c>
      <c r="Q717" s="223">
        <f t="shared" si="41"/>
        <v>18694.242200000001</v>
      </c>
    </row>
    <row r="718" spans="1:17" ht="22.5" customHeight="1" x14ac:dyDescent="0.2">
      <c r="A718" s="7" t="s">
        <v>79</v>
      </c>
      <c r="B718" s="61">
        <v>298</v>
      </c>
      <c r="C718" s="62">
        <v>309</v>
      </c>
      <c r="D718" s="37" t="s">
        <v>7</v>
      </c>
      <c r="E718" s="38" t="s">
        <v>7</v>
      </c>
      <c r="F718" s="37" t="s">
        <v>7</v>
      </c>
      <c r="G718" s="39" t="s">
        <v>7</v>
      </c>
      <c r="H718" s="40" t="s">
        <v>7</v>
      </c>
      <c r="I718" s="43">
        <f>I719</f>
        <v>17317.7</v>
      </c>
      <c r="J718" s="43"/>
      <c r="K718" s="45">
        <f t="shared" si="43"/>
        <v>17317.7</v>
      </c>
      <c r="L718" s="78">
        <f>L735+L719</f>
        <v>124.0432</v>
      </c>
      <c r="M718" s="82">
        <f t="shared" si="42"/>
        <v>17441.743200000001</v>
      </c>
      <c r="N718" s="82">
        <f>N719</f>
        <v>916</v>
      </c>
      <c r="O718" s="82">
        <f t="shared" si="44"/>
        <v>18357.743200000001</v>
      </c>
      <c r="P718" s="219">
        <f>P735+P719</f>
        <v>211.499</v>
      </c>
      <c r="Q718" s="223">
        <f t="shared" si="41"/>
        <v>18569.242200000001</v>
      </c>
    </row>
    <row r="719" spans="1:17" ht="78.75" customHeight="1" x14ac:dyDescent="0.2">
      <c r="A719" s="7" t="s">
        <v>341</v>
      </c>
      <c r="B719" s="61">
        <v>298</v>
      </c>
      <c r="C719" s="62">
        <v>309</v>
      </c>
      <c r="D719" s="37" t="s">
        <v>70</v>
      </c>
      <c r="E719" s="38" t="s">
        <v>3</v>
      </c>
      <c r="F719" s="37" t="s">
        <v>2</v>
      </c>
      <c r="G719" s="39" t="s">
        <v>9</v>
      </c>
      <c r="H719" s="40" t="s">
        <v>7</v>
      </c>
      <c r="I719" s="43">
        <f>I720+I725+I732</f>
        <v>17317.7</v>
      </c>
      <c r="J719" s="43"/>
      <c r="K719" s="45">
        <f t="shared" si="43"/>
        <v>17317.7</v>
      </c>
      <c r="L719" s="78">
        <f>L725+L720</f>
        <v>49.273200000000003</v>
      </c>
      <c r="M719" s="82">
        <f t="shared" si="42"/>
        <v>17366.9732</v>
      </c>
      <c r="N719" s="82">
        <f>N725</f>
        <v>916</v>
      </c>
      <c r="O719" s="82">
        <f t="shared" si="44"/>
        <v>18282.9732</v>
      </c>
      <c r="P719" s="219">
        <f>P720+P725</f>
        <v>172.726</v>
      </c>
      <c r="Q719" s="223">
        <f t="shared" si="41"/>
        <v>18455.699199999999</v>
      </c>
    </row>
    <row r="720" spans="1:17" ht="22.5" customHeight="1" x14ac:dyDescent="0.2">
      <c r="A720" s="7" t="s">
        <v>15</v>
      </c>
      <c r="B720" s="61">
        <v>298</v>
      </c>
      <c r="C720" s="62">
        <v>309</v>
      </c>
      <c r="D720" s="37" t="s">
        <v>70</v>
      </c>
      <c r="E720" s="38" t="s">
        <v>3</v>
      </c>
      <c r="F720" s="37" t="s">
        <v>2</v>
      </c>
      <c r="G720" s="39" t="s">
        <v>11</v>
      </c>
      <c r="H720" s="40" t="s">
        <v>7</v>
      </c>
      <c r="I720" s="43">
        <f>I721+I723</f>
        <v>2887.7</v>
      </c>
      <c r="J720" s="43"/>
      <c r="K720" s="45">
        <f t="shared" si="43"/>
        <v>2887.7</v>
      </c>
      <c r="L720" s="76">
        <f>L723</f>
        <v>30.5</v>
      </c>
      <c r="M720" s="82">
        <f t="shared" si="42"/>
        <v>2918.2</v>
      </c>
      <c r="N720" s="82"/>
      <c r="O720" s="82">
        <f t="shared" si="44"/>
        <v>2918.2</v>
      </c>
      <c r="P720" s="219">
        <f>P721</f>
        <v>28.725999999999999</v>
      </c>
      <c r="Q720" s="223">
        <f t="shared" si="41"/>
        <v>2946.9259999999999</v>
      </c>
    </row>
    <row r="721" spans="1:17" ht="45" customHeight="1" x14ac:dyDescent="0.2">
      <c r="A721" s="7" t="s">
        <v>6</v>
      </c>
      <c r="B721" s="61">
        <v>298</v>
      </c>
      <c r="C721" s="62">
        <v>309</v>
      </c>
      <c r="D721" s="37" t="s">
        <v>70</v>
      </c>
      <c r="E721" s="38" t="s">
        <v>3</v>
      </c>
      <c r="F721" s="37" t="s">
        <v>2</v>
      </c>
      <c r="G721" s="39" t="s">
        <v>11</v>
      </c>
      <c r="H721" s="40">
        <v>100</v>
      </c>
      <c r="I721" s="43">
        <f>I722</f>
        <v>2798.5</v>
      </c>
      <c r="J721" s="43"/>
      <c r="K721" s="45">
        <f t="shared" si="43"/>
        <v>2798.5</v>
      </c>
      <c r="L721" s="76"/>
      <c r="M721" s="82">
        <f t="shared" si="42"/>
        <v>2798.5</v>
      </c>
      <c r="N721" s="82"/>
      <c r="O721" s="82">
        <f t="shared" si="44"/>
        <v>2798.5</v>
      </c>
      <c r="P721" s="219">
        <f>P722</f>
        <v>28.725999999999999</v>
      </c>
      <c r="Q721" s="223">
        <f t="shared" si="41"/>
        <v>2827.2260000000001</v>
      </c>
    </row>
    <row r="722" spans="1:17" ht="22.5" customHeight="1" x14ac:dyDescent="0.2">
      <c r="A722" s="7" t="s">
        <v>5</v>
      </c>
      <c r="B722" s="61">
        <v>298</v>
      </c>
      <c r="C722" s="62">
        <v>309</v>
      </c>
      <c r="D722" s="37" t="s">
        <v>70</v>
      </c>
      <c r="E722" s="38" t="s">
        <v>3</v>
      </c>
      <c r="F722" s="37" t="s">
        <v>2</v>
      </c>
      <c r="G722" s="39" t="s">
        <v>11</v>
      </c>
      <c r="H722" s="40">
        <v>120</v>
      </c>
      <c r="I722" s="43">
        <f>2072+101+625.5</f>
        <v>2798.5</v>
      </c>
      <c r="J722" s="43"/>
      <c r="K722" s="45">
        <f t="shared" si="43"/>
        <v>2798.5</v>
      </c>
      <c r="L722" s="76"/>
      <c r="M722" s="82">
        <f t="shared" si="42"/>
        <v>2798.5</v>
      </c>
      <c r="N722" s="82"/>
      <c r="O722" s="82">
        <f t="shared" si="44"/>
        <v>2798.5</v>
      </c>
      <c r="P722" s="219">
        <f>28.726</f>
        <v>28.725999999999999</v>
      </c>
      <c r="Q722" s="223">
        <f t="shared" si="41"/>
        <v>2827.2260000000001</v>
      </c>
    </row>
    <row r="723" spans="1:17" ht="22.5" customHeight="1" x14ac:dyDescent="0.2">
      <c r="A723" s="7" t="s">
        <v>14</v>
      </c>
      <c r="B723" s="61">
        <v>298</v>
      </c>
      <c r="C723" s="62">
        <v>309</v>
      </c>
      <c r="D723" s="37" t="s">
        <v>70</v>
      </c>
      <c r="E723" s="38" t="s">
        <v>3</v>
      </c>
      <c r="F723" s="37" t="s">
        <v>2</v>
      </c>
      <c r="G723" s="39" t="s">
        <v>11</v>
      </c>
      <c r="H723" s="40">
        <v>200</v>
      </c>
      <c r="I723" s="43">
        <f>I724</f>
        <v>89.200000000000017</v>
      </c>
      <c r="J723" s="43"/>
      <c r="K723" s="45">
        <f t="shared" si="43"/>
        <v>89.200000000000017</v>
      </c>
      <c r="L723" s="76">
        <f>L724</f>
        <v>30.5</v>
      </c>
      <c r="M723" s="82">
        <f t="shared" si="42"/>
        <v>119.70000000000002</v>
      </c>
      <c r="N723" s="82"/>
      <c r="O723" s="82">
        <f t="shared" si="44"/>
        <v>119.70000000000002</v>
      </c>
      <c r="P723" s="145"/>
      <c r="Q723" s="125">
        <f t="shared" si="41"/>
        <v>119.70000000000002</v>
      </c>
    </row>
    <row r="724" spans="1:17" ht="22.5" customHeight="1" x14ac:dyDescent="0.2">
      <c r="A724" s="7" t="s">
        <v>13</v>
      </c>
      <c r="B724" s="61">
        <v>298</v>
      </c>
      <c r="C724" s="62">
        <v>309</v>
      </c>
      <c r="D724" s="37" t="s">
        <v>70</v>
      </c>
      <c r="E724" s="38" t="s">
        <v>3</v>
      </c>
      <c r="F724" s="37" t="s">
        <v>2</v>
      </c>
      <c r="G724" s="39" t="s">
        <v>11</v>
      </c>
      <c r="H724" s="40">
        <v>240</v>
      </c>
      <c r="I724" s="43">
        <f>120.4+18.8-50</f>
        <v>89.200000000000017</v>
      </c>
      <c r="J724" s="43"/>
      <c r="K724" s="45">
        <f t="shared" si="43"/>
        <v>89.200000000000017</v>
      </c>
      <c r="L724" s="76">
        <v>30.5</v>
      </c>
      <c r="M724" s="82">
        <f t="shared" si="42"/>
        <v>119.70000000000002</v>
      </c>
      <c r="N724" s="82"/>
      <c r="O724" s="82">
        <f t="shared" si="44"/>
        <v>119.70000000000002</v>
      </c>
      <c r="P724" s="145"/>
      <c r="Q724" s="125">
        <f t="shared" si="41"/>
        <v>119.70000000000002</v>
      </c>
    </row>
    <row r="725" spans="1:17" ht="22.5" customHeight="1" x14ac:dyDescent="0.2">
      <c r="A725" s="7" t="s">
        <v>78</v>
      </c>
      <c r="B725" s="61">
        <v>298</v>
      </c>
      <c r="C725" s="62">
        <v>309</v>
      </c>
      <c r="D725" s="37" t="s">
        <v>70</v>
      </c>
      <c r="E725" s="38" t="s">
        <v>3</v>
      </c>
      <c r="F725" s="37" t="s">
        <v>2</v>
      </c>
      <c r="G725" s="39" t="s">
        <v>74</v>
      </c>
      <c r="H725" s="40" t="s">
        <v>7</v>
      </c>
      <c r="I725" s="43">
        <f>I726+I728+I730</f>
        <v>14347</v>
      </c>
      <c r="J725" s="43"/>
      <c r="K725" s="45">
        <f t="shared" si="43"/>
        <v>14347</v>
      </c>
      <c r="L725" s="78">
        <f>L728</f>
        <v>18.773200000000003</v>
      </c>
      <c r="M725" s="82">
        <f t="shared" si="42"/>
        <v>14365.7732</v>
      </c>
      <c r="N725" s="82">
        <f>N728</f>
        <v>916</v>
      </c>
      <c r="O725" s="82">
        <f t="shared" si="44"/>
        <v>15281.7732</v>
      </c>
      <c r="P725" s="82">
        <f>P726+P728+P730</f>
        <v>144</v>
      </c>
      <c r="Q725" s="223">
        <f t="shared" si="41"/>
        <v>15425.7732</v>
      </c>
    </row>
    <row r="726" spans="1:17" ht="45" customHeight="1" x14ac:dyDescent="0.2">
      <c r="A726" s="7" t="s">
        <v>6</v>
      </c>
      <c r="B726" s="61">
        <v>298</v>
      </c>
      <c r="C726" s="62">
        <v>309</v>
      </c>
      <c r="D726" s="37" t="s">
        <v>70</v>
      </c>
      <c r="E726" s="38" t="s">
        <v>3</v>
      </c>
      <c r="F726" s="37" t="s">
        <v>2</v>
      </c>
      <c r="G726" s="39" t="s">
        <v>74</v>
      </c>
      <c r="H726" s="40">
        <v>100</v>
      </c>
      <c r="I726" s="43">
        <f>I727</f>
        <v>9059.2000000000007</v>
      </c>
      <c r="J726" s="43"/>
      <c r="K726" s="45">
        <f t="shared" si="43"/>
        <v>9059.2000000000007</v>
      </c>
      <c r="L726" s="78"/>
      <c r="M726" s="82">
        <f t="shared" si="42"/>
        <v>9059.2000000000007</v>
      </c>
      <c r="N726" s="82"/>
      <c r="O726" s="82">
        <f t="shared" si="44"/>
        <v>9059.2000000000007</v>
      </c>
      <c r="P726" s="219">
        <f>P727</f>
        <v>36.299999999999997</v>
      </c>
      <c r="Q726" s="223">
        <f t="shared" si="41"/>
        <v>9095.5</v>
      </c>
    </row>
    <row r="727" spans="1:17" ht="12.75" customHeight="1" x14ac:dyDescent="0.2">
      <c r="A727" s="7" t="s">
        <v>77</v>
      </c>
      <c r="B727" s="61">
        <v>298</v>
      </c>
      <c r="C727" s="62">
        <v>309</v>
      </c>
      <c r="D727" s="37" t="s">
        <v>70</v>
      </c>
      <c r="E727" s="38" t="s">
        <v>3</v>
      </c>
      <c r="F727" s="37" t="s">
        <v>2</v>
      </c>
      <c r="G727" s="39" t="s">
        <v>74</v>
      </c>
      <c r="H727" s="40">
        <v>110</v>
      </c>
      <c r="I727" s="43">
        <f>6830+167+2062.2</f>
        <v>9059.2000000000007</v>
      </c>
      <c r="J727" s="43"/>
      <c r="K727" s="45">
        <f t="shared" si="43"/>
        <v>9059.2000000000007</v>
      </c>
      <c r="L727" s="78"/>
      <c r="M727" s="82">
        <f t="shared" si="42"/>
        <v>9059.2000000000007</v>
      </c>
      <c r="N727" s="82"/>
      <c r="O727" s="82">
        <f t="shared" si="44"/>
        <v>9059.2000000000007</v>
      </c>
      <c r="P727" s="219">
        <v>36.299999999999997</v>
      </c>
      <c r="Q727" s="223">
        <f t="shared" si="41"/>
        <v>9095.5</v>
      </c>
    </row>
    <row r="728" spans="1:17" ht="22.5" customHeight="1" x14ac:dyDescent="0.2">
      <c r="A728" s="7" t="s">
        <v>14</v>
      </c>
      <c r="B728" s="61">
        <v>298</v>
      </c>
      <c r="C728" s="62">
        <v>309</v>
      </c>
      <c r="D728" s="37" t="s">
        <v>70</v>
      </c>
      <c r="E728" s="38" t="s">
        <v>3</v>
      </c>
      <c r="F728" s="37" t="s">
        <v>2</v>
      </c>
      <c r="G728" s="39" t="s">
        <v>74</v>
      </c>
      <c r="H728" s="40">
        <v>200</v>
      </c>
      <c r="I728" s="43">
        <f>I729</f>
        <v>5276.4</v>
      </c>
      <c r="J728" s="43"/>
      <c r="K728" s="45">
        <f t="shared" si="43"/>
        <v>5276.4</v>
      </c>
      <c r="L728" s="78">
        <f>L729</f>
        <v>18.773200000000003</v>
      </c>
      <c r="M728" s="82">
        <f t="shared" si="42"/>
        <v>5295.1731999999993</v>
      </c>
      <c r="N728" s="82">
        <f>N729</f>
        <v>916</v>
      </c>
      <c r="O728" s="82">
        <f t="shared" si="44"/>
        <v>6211.1731999999993</v>
      </c>
      <c r="P728" s="219">
        <f>P729</f>
        <v>104.38000000000002</v>
      </c>
      <c r="Q728" s="223">
        <f t="shared" si="41"/>
        <v>6315.5531999999994</v>
      </c>
    </row>
    <row r="729" spans="1:17" ht="22.5" customHeight="1" x14ac:dyDescent="0.2">
      <c r="A729" s="7" t="s">
        <v>13</v>
      </c>
      <c r="B729" s="61">
        <v>298</v>
      </c>
      <c r="C729" s="62">
        <v>309</v>
      </c>
      <c r="D729" s="37" t="s">
        <v>70</v>
      </c>
      <c r="E729" s="38" t="s">
        <v>3</v>
      </c>
      <c r="F729" s="37" t="s">
        <v>2</v>
      </c>
      <c r="G729" s="39" t="s">
        <v>74</v>
      </c>
      <c r="H729" s="40">
        <v>240</v>
      </c>
      <c r="I729" s="43">
        <v>5276.4</v>
      </c>
      <c r="J729" s="43"/>
      <c r="K729" s="45">
        <f t="shared" si="43"/>
        <v>5276.4</v>
      </c>
      <c r="L729" s="78">
        <f>14.7382+4.035</f>
        <v>18.773200000000003</v>
      </c>
      <c r="M729" s="82">
        <f t="shared" si="42"/>
        <v>5295.1731999999993</v>
      </c>
      <c r="N729" s="82">
        <f>300+600+16</f>
        <v>916</v>
      </c>
      <c r="O729" s="82">
        <f t="shared" si="44"/>
        <v>6211.1731999999993</v>
      </c>
      <c r="P729" s="219">
        <f>128.58-7.6-16.6</f>
        <v>104.38000000000002</v>
      </c>
      <c r="Q729" s="223">
        <f t="shared" si="41"/>
        <v>6315.5531999999994</v>
      </c>
    </row>
    <row r="730" spans="1:17" ht="12.75" customHeight="1" x14ac:dyDescent="0.2">
      <c r="A730" s="7" t="s">
        <v>76</v>
      </c>
      <c r="B730" s="61">
        <v>298</v>
      </c>
      <c r="C730" s="62">
        <v>309</v>
      </c>
      <c r="D730" s="37" t="s">
        <v>70</v>
      </c>
      <c r="E730" s="38" t="s">
        <v>3</v>
      </c>
      <c r="F730" s="37" t="s">
        <v>2</v>
      </c>
      <c r="G730" s="39" t="s">
        <v>74</v>
      </c>
      <c r="H730" s="40">
        <v>800</v>
      </c>
      <c r="I730" s="43">
        <f>I731</f>
        <v>11.399999999999999</v>
      </c>
      <c r="J730" s="43"/>
      <c r="K730" s="45">
        <f t="shared" si="43"/>
        <v>11.399999999999999</v>
      </c>
      <c r="L730" s="78"/>
      <c r="M730" s="82">
        <f t="shared" si="42"/>
        <v>11.399999999999999</v>
      </c>
      <c r="N730" s="82"/>
      <c r="O730" s="82">
        <f t="shared" si="44"/>
        <v>11.399999999999999</v>
      </c>
      <c r="P730" s="219">
        <f>P731</f>
        <v>3.32</v>
      </c>
      <c r="Q730" s="223">
        <f t="shared" si="41"/>
        <v>14.719999999999999</v>
      </c>
    </row>
    <row r="731" spans="1:17" ht="12.75" customHeight="1" x14ac:dyDescent="0.2">
      <c r="A731" s="7" t="s">
        <v>75</v>
      </c>
      <c r="B731" s="61">
        <v>298</v>
      </c>
      <c r="C731" s="62">
        <v>309</v>
      </c>
      <c r="D731" s="37" t="s">
        <v>70</v>
      </c>
      <c r="E731" s="38" t="s">
        <v>3</v>
      </c>
      <c r="F731" s="37" t="s">
        <v>2</v>
      </c>
      <c r="G731" s="39" t="s">
        <v>74</v>
      </c>
      <c r="H731" s="40">
        <v>850</v>
      </c>
      <c r="I731" s="43">
        <f>2.7+8.7</f>
        <v>11.399999999999999</v>
      </c>
      <c r="J731" s="43"/>
      <c r="K731" s="45">
        <f t="shared" si="43"/>
        <v>11.399999999999999</v>
      </c>
      <c r="L731" s="76"/>
      <c r="M731" s="82">
        <f t="shared" si="42"/>
        <v>11.399999999999999</v>
      </c>
      <c r="N731" s="82"/>
      <c r="O731" s="82">
        <f t="shared" si="44"/>
        <v>11.399999999999999</v>
      </c>
      <c r="P731" s="219">
        <v>3.32</v>
      </c>
      <c r="Q731" s="223">
        <f t="shared" si="41"/>
        <v>14.719999999999999</v>
      </c>
    </row>
    <row r="732" spans="1:17" ht="22.5" customHeight="1" x14ac:dyDescent="0.2">
      <c r="A732" s="7" t="s">
        <v>73</v>
      </c>
      <c r="B732" s="61">
        <v>298</v>
      </c>
      <c r="C732" s="62">
        <v>309</v>
      </c>
      <c r="D732" s="37" t="s">
        <v>70</v>
      </c>
      <c r="E732" s="38" t="s">
        <v>3</v>
      </c>
      <c r="F732" s="37" t="s">
        <v>2</v>
      </c>
      <c r="G732" s="39" t="s">
        <v>72</v>
      </c>
      <c r="H732" s="40" t="s">
        <v>7</v>
      </c>
      <c r="I732" s="43">
        <f>I733</f>
        <v>83</v>
      </c>
      <c r="J732" s="43"/>
      <c r="K732" s="45">
        <f t="shared" si="43"/>
        <v>83</v>
      </c>
      <c r="L732" s="76"/>
      <c r="M732" s="82">
        <f t="shared" si="42"/>
        <v>83</v>
      </c>
      <c r="N732" s="82"/>
      <c r="O732" s="82">
        <f t="shared" si="44"/>
        <v>83</v>
      </c>
      <c r="P732" s="145"/>
      <c r="Q732" s="125">
        <f t="shared" si="41"/>
        <v>83</v>
      </c>
    </row>
    <row r="733" spans="1:17" ht="22.5" customHeight="1" x14ac:dyDescent="0.2">
      <c r="A733" s="7" t="s">
        <v>14</v>
      </c>
      <c r="B733" s="61">
        <v>298</v>
      </c>
      <c r="C733" s="62">
        <v>309</v>
      </c>
      <c r="D733" s="37" t="s">
        <v>70</v>
      </c>
      <c r="E733" s="38" t="s">
        <v>3</v>
      </c>
      <c r="F733" s="37" t="s">
        <v>2</v>
      </c>
      <c r="G733" s="39" t="s">
        <v>72</v>
      </c>
      <c r="H733" s="40">
        <v>200</v>
      </c>
      <c r="I733" s="43">
        <f>I734</f>
        <v>83</v>
      </c>
      <c r="J733" s="43"/>
      <c r="K733" s="45">
        <f t="shared" si="43"/>
        <v>83</v>
      </c>
      <c r="L733" s="76"/>
      <c r="M733" s="82">
        <f t="shared" si="42"/>
        <v>83</v>
      </c>
      <c r="N733" s="82"/>
      <c r="O733" s="82">
        <f t="shared" si="44"/>
        <v>83</v>
      </c>
      <c r="P733" s="145"/>
      <c r="Q733" s="125">
        <f t="shared" si="41"/>
        <v>83</v>
      </c>
    </row>
    <row r="734" spans="1:17" ht="22.5" customHeight="1" x14ac:dyDescent="0.2">
      <c r="A734" s="7" t="s">
        <v>13</v>
      </c>
      <c r="B734" s="61">
        <v>298</v>
      </c>
      <c r="C734" s="62">
        <v>309</v>
      </c>
      <c r="D734" s="37" t="s">
        <v>70</v>
      </c>
      <c r="E734" s="38" t="s">
        <v>3</v>
      </c>
      <c r="F734" s="37" t="s">
        <v>2</v>
      </c>
      <c r="G734" s="39" t="s">
        <v>72</v>
      </c>
      <c r="H734" s="40">
        <v>240</v>
      </c>
      <c r="I734" s="43">
        <f>38+45</f>
        <v>83</v>
      </c>
      <c r="J734" s="43"/>
      <c r="K734" s="45">
        <f t="shared" si="43"/>
        <v>83</v>
      </c>
      <c r="L734" s="76"/>
      <c r="M734" s="82">
        <f t="shared" si="42"/>
        <v>83</v>
      </c>
      <c r="N734" s="82"/>
      <c r="O734" s="82">
        <f t="shared" si="44"/>
        <v>83</v>
      </c>
      <c r="P734" s="145"/>
      <c r="Q734" s="125">
        <f t="shared" si="41"/>
        <v>83</v>
      </c>
    </row>
    <row r="735" spans="1:17" ht="22.5" customHeight="1" x14ac:dyDescent="0.2">
      <c r="A735" s="64" t="s">
        <v>32</v>
      </c>
      <c r="B735" s="61">
        <v>298</v>
      </c>
      <c r="C735" s="62">
        <v>309</v>
      </c>
      <c r="D735" s="37">
        <v>55</v>
      </c>
      <c r="E735" s="38">
        <v>0</v>
      </c>
      <c r="F735" s="37">
        <v>0</v>
      </c>
      <c r="G735" s="39">
        <v>0</v>
      </c>
      <c r="H735" s="40"/>
      <c r="I735" s="43"/>
      <c r="J735" s="43"/>
      <c r="K735" s="45"/>
      <c r="L735" s="78">
        <f>L736</f>
        <v>74.77</v>
      </c>
      <c r="M735" s="82">
        <f t="shared" si="42"/>
        <v>74.77</v>
      </c>
      <c r="N735" s="82"/>
      <c r="O735" s="82">
        <f t="shared" si="44"/>
        <v>74.77</v>
      </c>
      <c r="P735" s="219">
        <f>P736</f>
        <v>38.772999999999996</v>
      </c>
      <c r="Q735" s="223">
        <f t="shared" ref="Q735:Q803" si="45">O735+P735</f>
        <v>113.54299999999999</v>
      </c>
    </row>
    <row r="736" spans="1:17" ht="22.5" customHeight="1" x14ac:dyDescent="0.2">
      <c r="A736" s="64" t="s">
        <v>32</v>
      </c>
      <c r="B736" s="61">
        <v>298</v>
      </c>
      <c r="C736" s="62">
        <v>309</v>
      </c>
      <c r="D736" s="37">
        <v>55</v>
      </c>
      <c r="E736" s="38">
        <v>0</v>
      </c>
      <c r="F736" s="37">
        <v>0</v>
      </c>
      <c r="G736" s="39">
        <v>81400</v>
      </c>
      <c r="H736" s="40"/>
      <c r="I736" s="43"/>
      <c r="J736" s="43"/>
      <c r="K736" s="45"/>
      <c r="L736" s="78">
        <f>L737</f>
        <v>74.77</v>
      </c>
      <c r="M736" s="82">
        <f t="shared" si="42"/>
        <v>74.77</v>
      </c>
      <c r="N736" s="82"/>
      <c r="O736" s="82">
        <f t="shared" si="44"/>
        <v>74.77</v>
      </c>
      <c r="P736" s="219">
        <f>P737</f>
        <v>38.772999999999996</v>
      </c>
      <c r="Q736" s="223">
        <f t="shared" si="45"/>
        <v>113.54299999999999</v>
      </c>
    </row>
    <row r="737" spans="1:17" ht="22.5" customHeight="1" x14ac:dyDescent="0.2">
      <c r="A737" s="7" t="s">
        <v>14</v>
      </c>
      <c r="B737" s="61">
        <v>298</v>
      </c>
      <c r="C737" s="62">
        <v>309</v>
      </c>
      <c r="D737" s="37">
        <v>55</v>
      </c>
      <c r="E737" s="38">
        <v>0</v>
      </c>
      <c r="F737" s="37">
        <v>0</v>
      </c>
      <c r="G737" s="39">
        <v>81400</v>
      </c>
      <c r="H737" s="40">
        <v>200</v>
      </c>
      <c r="I737" s="43"/>
      <c r="J737" s="43"/>
      <c r="K737" s="45"/>
      <c r="L737" s="78">
        <f>L738</f>
        <v>74.77</v>
      </c>
      <c r="M737" s="82">
        <f t="shared" si="42"/>
        <v>74.77</v>
      </c>
      <c r="N737" s="82"/>
      <c r="O737" s="82">
        <f t="shared" si="44"/>
        <v>74.77</v>
      </c>
      <c r="P737" s="219">
        <f>P738</f>
        <v>38.772999999999996</v>
      </c>
      <c r="Q737" s="223">
        <f t="shared" si="45"/>
        <v>113.54299999999999</v>
      </c>
    </row>
    <row r="738" spans="1:17" ht="22.5" customHeight="1" x14ac:dyDescent="0.2">
      <c r="A738" s="7" t="s">
        <v>13</v>
      </c>
      <c r="B738" s="61">
        <v>298</v>
      </c>
      <c r="C738" s="62">
        <v>309</v>
      </c>
      <c r="D738" s="37">
        <v>55</v>
      </c>
      <c r="E738" s="38">
        <v>0</v>
      </c>
      <c r="F738" s="37">
        <v>0</v>
      </c>
      <c r="G738" s="39">
        <v>81400</v>
      </c>
      <c r="H738" s="40">
        <v>240</v>
      </c>
      <c r="I738" s="43"/>
      <c r="J738" s="43"/>
      <c r="K738" s="45"/>
      <c r="L738" s="78">
        <v>74.77</v>
      </c>
      <c r="M738" s="82">
        <f t="shared" si="42"/>
        <v>74.77</v>
      </c>
      <c r="N738" s="82"/>
      <c r="O738" s="82">
        <f t="shared" si="44"/>
        <v>74.77</v>
      </c>
      <c r="P738" s="219">
        <f>9.8+28.973</f>
        <v>38.772999999999996</v>
      </c>
      <c r="Q738" s="223">
        <f t="shared" si="45"/>
        <v>113.54299999999999</v>
      </c>
    </row>
    <row r="739" spans="1:17" ht="12.75" customHeight="1" x14ac:dyDescent="0.2">
      <c r="A739" s="7" t="s">
        <v>71</v>
      </c>
      <c r="B739" s="61">
        <v>298</v>
      </c>
      <c r="C739" s="62">
        <v>310</v>
      </c>
      <c r="D739" s="37" t="s">
        <v>7</v>
      </c>
      <c r="E739" s="38" t="s">
        <v>7</v>
      </c>
      <c r="F739" s="37" t="s">
        <v>7</v>
      </c>
      <c r="G739" s="39" t="s">
        <v>7</v>
      </c>
      <c r="H739" s="40" t="s">
        <v>7</v>
      </c>
      <c r="I739" s="43">
        <f>I740</f>
        <v>115</v>
      </c>
      <c r="J739" s="43"/>
      <c r="K739" s="45">
        <f t="shared" si="43"/>
        <v>115</v>
      </c>
      <c r="L739" s="76"/>
      <c r="M739" s="82">
        <f t="shared" si="42"/>
        <v>115</v>
      </c>
      <c r="N739" s="82"/>
      <c r="O739" s="82">
        <f t="shared" si="44"/>
        <v>115</v>
      </c>
      <c r="P739" s="145"/>
      <c r="Q739" s="125">
        <f t="shared" si="45"/>
        <v>115</v>
      </c>
    </row>
    <row r="740" spans="1:17" ht="71.650000000000006" customHeight="1" x14ac:dyDescent="0.2">
      <c r="A740" s="7" t="s">
        <v>341</v>
      </c>
      <c r="B740" s="61">
        <v>298</v>
      </c>
      <c r="C740" s="62">
        <v>310</v>
      </c>
      <c r="D740" s="37" t="s">
        <v>70</v>
      </c>
      <c r="E740" s="38" t="s">
        <v>3</v>
      </c>
      <c r="F740" s="37" t="s">
        <v>2</v>
      </c>
      <c r="G740" s="39" t="s">
        <v>9</v>
      </c>
      <c r="H740" s="40" t="s">
        <v>7</v>
      </c>
      <c r="I740" s="43">
        <f>I741</f>
        <v>115</v>
      </c>
      <c r="J740" s="43"/>
      <c r="K740" s="45">
        <f t="shared" si="43"/>
        <v>115</v>
      </c>
      <c r="L740" s="76"/>
      <c r="M740" s="82">
        <f t="shared" si="42"/>
        <v>115</v>
      </c>
      <c r="N740" s="82"/>
      <c r="O740" s="82">
        <f t="shared" si="44"/>
        <v>115</v>
      </c>
      <c r="P740" s="217"/>
      <c r="Q740" s="125">
        <f t="shared" si="45"/>
        <v>115</v>
      </c>
    </row>
    <row r="741" spans="1:17" ht="22.5" customHeight="1" x14ac:dyDescent="0.2">
      <c r="A741" s="7" t="s">
        <v>323</v>
      </c>
      <c r="B741" s="61">
        <v>298</v>
      </c>
      <c r="C741" s="62">
        <v>310</v>
      </c>
      <c r="D741" s="37" t="s">
        <v>70</v>
      </c>
      <c r="E741" s="38" t="s">
        <v>3</v>
      </c>
      <c r="F741" s="37" t="s">
        <v>2</v>
      </c>
      <c r="G741" s="39" t="s">
        <v>69</v>
      </c>
      <c r="H741" s="40" t="s">
        <v>7</v>
      </c>
      <c r="I741" s="43">
        <f>I742</f>
        <v>115</v>
      </c>
      <c r="J741" s="43"/>
      <c r="K741" s="45">
        <f t="shared" si="43"/>
        <v>115</v>
      </c>
      <c r="L741" s="76"/>
      <c r="M741" s="82">
        <f t="shared" si="42"/>
        <v>115</v>
      </c>
      <c r="N741" s="82"/>
      <c r="O741" s="82">
        <f t="shared" si="44"/>
        <v>115</v>
      </c>
      <c r="P741" s="145"/>
      <c r="Q741" s="125">
        <f t="shared" si="45"/>
        <v>115</v>
      </c>
    </row>
    <row r="742" spans="1:17" ht="12.75" customHeight="1" x14ac:dyDescent="0.2">
      <c r="A742" s="7" t="s">
        <v>29</v>
      </c>
      <c r="B742" s="61">
        <v>298</v>
      </c>
      <c r="C742" s="62">
        <v>310</v>
      </c>
      <c r="D742" s="37" t="s">
        <v>70</v>
      </c>
      <c r="E742" s="38" t="s">
        <v>3</v>
      </c>
      <c r="F742" s="37" t="s">
        <v>2</v>
      </c>
      <c r="G742" s="39" t="s">
        <v>69</v>
      </c>
      <c r="H742" s="40">
        <v>500</v>
      </c>
      <c r="I742" s="43">
        <f>I743</f>
        <v>115</v>
      </c>
      <c r="J742" s="43"/>
      <c r="K742" s="45">
        <f t="shared" si="43"/>
        <v>115</v>
      </c>
      <c r="L742" s="76"/>
      <c r="M742" s="82">
        <f t="shared" si="42"/>
        <v>115</v>
      </c>
      <c r="N742" s="82"/>
      <c r="O742" s="82">
        <f t="shared" si="44"/>
        <v>115</v>
      </c>
      <c r="P742" s="145"/>
      <c r="Q742" s="125">
        <f t="shared" si="45"/>
        <v>115</v>
      </c>
    </row>
    <row r="743" spans="1:17" ht="12.75" customHeight="1" x14ac:dyDescent="0.2">
      <c r="A743" s="7" t="s">
        <v>28</v>
      </c>
      <c r="B743" s="61">
        <v>298</v>
      </c>
      <c r="C743" s="62">
        <v>310</v>
      </c>
      <c r="D743" s="37" t="s">
        <v>70</v>
      </c>
      <c r="E743" s="38" t="s">
        <v>3</v>
      </c>
      <c r="F743" s="37" t="s">
        <v>2</v>
      </c>
      <c r="G743" s="39" t="s">
        <v>69</v>
      </c>
      <c r="H743" s="40">
        <v>540</v>
      </c>
      <c r="I743" s="43">
        <v>115</v>
      </c>
      <c r="J743" s="43"/>
      <c r="K743" s="45">
        <f t="shared" si="43"/>
        <v>115</v>
      </c>
      <c r="L743" s="76"/>
      <c r="M743" s="82">
        <f t="shared" ref="M743:M819" si="46">K743+L743</f>
        <v>115</v>
      </c>
      <c r="N743" s="82"/>
      <c r="O743" s="82">
        <f t="shared" si="44"/>
        <v>115</v>
      </c>
      <c r="P743" s="145"/>
      <c r="Q743" s="125">
        <f t="shared" si="45"/>
        <v>115</v>
      </c>
    </row>
    <row r="744" spans="1:17" ht="22.5" customHeight="1" x14ac:dyDescent="0.2">
      <c r="A744" s="7" t="s">
        <v>68</v>
      </c>
      <c r="B744" s="61">
        <v>298</v>
      </c>
      <c r="C744" s="62">
        <v>314</v>
      </c>
      <c r="D744" s="37" t="s">
        <v>7</v>
      </c>
      <c r="E744" s="38" t="s">
        <v>7</v>
      </c>
      <c r="F744" s="37" t="s">
        <v>7</v>
      </c>
      <c r="G744" s="39" t="s">
        <v>7</v>
      </c>
      <c r="H744" s="40" t="s">
        <v>7</v>
      </c>
      <c r="I744" s="43">
        <f>I745</f>
        <v>10</v>
      </c>
      <c r="J744" s="43"/>
      <c r="K744" s="45">
        <f t="shared" si="43"/>
        <v>10</v>
      </c>
      <c r="L744" s="76"/>
      <c r="M744" s="82">
        <f t="shared" si="46"/>
        <v>10</v>
      </c>
      <c r="N744" s="82"/>
      <c r="O744" s="82">
        <f t="shared" si="44"/>
        <v>10</v>
      </c>
      <c r="P744" s="145"/>
      <c r="Q744" s="125">
        <f t="shared" si="45"/>
        <v>10</v>
      </c>
    </row>
    <row r="745" spans="1:17" ht="49.5" customHeight="1" x14ac:dyDescent="0.2">
      <c r="A745" s="7" t="s">
        <v>328</v>
      </c>
      <c r="B745" s="61">
        <v>298</v>
      </c>
      <c r="C745" s="62">
        <v>314</v>
      </c>
      <c r="D745" s="37" t="s">
        <v>60</v>
      </c>
      <c r="E745" s="38" t="s">
        <v>3</v>
      </c>
      <c r="F745" s="37" t="s">
        <v>2</v>
      </c>
      <c r="G745" s="39" t="s">
        <v>9</v>
      </c>
      <c r="H745" s="40" t="s">
        <v>7</v>
      </c>
      <c r="I745" s="43">
        <f>I746</f>
        <v>10</v>
      </c>
      <c r="J745" s="43"/>
      <c r="K745" s="45">
        <f t="shared" si="43"/>
        <v>10</v>
      </c>
      <c r="L745" s="76"/>
      <c r="M745" s="82">
        <f t="shared" si="46"/>
        <v>10</v>
      </c>
      <c r="N745" s="82"/>
      <c r="O745" s="82">
        <f t="shared" si="44"/>
        <v>10</v>
      </c>
      <c r="P745" s="145"/>
      <c r="Q745" s="125">
        <f t="shared" si="45"/>
        <v>10</v>
      </c>
    </row>
    <row r="746" spans="1:17" ht="22.5" customHeight="1" x14ac:dyDescent="0.2">
      <c r="A746" s="7" t="s">
        <v>67</v>
      </c>
      <c r="B746" s="61">
        <v>298</v>
      </c>
      <c r="C746" s="62">
        <v>314</v>
      </c>
      <c r="D746" s="37" t="s">
        <v>60</v>
      </c>
      <c r="E746" s="38" t="s">
        <v>3</v>
      </c>
      <c r="F746" s="37" t="s">
        <v>2</v>
      </c>
      <c r="G746" s="39" t="s">
        <v>66</v>
      </c>
      <c r="H746" s="40" t="s">
        <v>7</v>
      </c>
      <c r="I746" s="43">
        <f>I747</f>
        <v>10</v>
      </c>
      <c r="J746" s="43"/>
      <c r="K746" s="45">
        <f t="shared" si="43"/>
        <v>10</v>
      </c>
      <c r="L746" s="76"/>
      <c r="M746" s="82">
        <f t="shared" si="46"/>
        <v>10</v>
      </c>
      <c r="N746" s="82"/>
      <c r="O746" s="82">
        <f t="shared" si="44"/>
        <v>10</v>
      </c>
      <c r="P746" s="145"/>
      <c r="Q746" s="125">
        <f t="shared" si="45"/>
        <v>10</v>
      </c>
    </row>
    <row r="747" spans="1:17" ht="22.5" customHeight="1" x14ac:dyDescent="0.2">
      <c r="A747" s="7" t="s">
        <v>14</v>
      </c>
      <c r="B747" s="61">
        <v>298</v>
      </c>
      <c r="C747" s="62">
        <v>314</v>
      </c>
      <c r="D747" s="37" t="s">
        <v>60</v>
      </c>
      <c r="E747" s="38" t="s">
        <v>3</v>
      </c>
      <c r="F747" s="37" t="s">
        <v>2</v>
      </c>
      <c r="G747" s="39" t="s">
        <v>66</v>
      </c>
      <c r="H747" s="40">
        <v>200</v>
      </c>
      <c r="I747" s="43">
        <f>I748</f>
        <v>10</v>
      </c>
      <c r="J747" s="43"/>
      <c r="K747" s="45">
        <f t="shared" si="43"/>
        <v>10</v>
      </c>
      <c r="L747" s="76"/>
      <c r="M747" s="82">
        <f t="shared" si="46"/>
        <v>10</v>
      </c>
      <c r="N747" s="82"/>
      <c r="O747" s="82">
        <f t="shared" si="44"/>
        <v>10</v>
      </c>
      <c r="P747" s="145"/>
      <c r="Q747" s="125">
        <f t="shared" si="45"/>
        <v>10</v>
      </c>
    </row>
    <row r="748" spans="1:17" ht="22.5" customHeight="1" x14ac:dyDescent="0.2">
      <c r="A748" s="7" t="s">
        <v>13</v>
      </c>
      <c r="B748" s="61">
        <v>298</v>
      </c>
      <c r="C748" s="62">
        <v>314</v>
      </c>
      <c r="D748" s="37" t="s">
        <v>60</v>
      </c>
      <c r="E748" s="38" t="s">
        <v>3</v>
      </c>
      <c r="F748" s="37" t="s">
        <v>2</v>
      </c>
      <c r="G748" s="39" t="s">
        <v>66</v>
      </c>
      <c r="H748" s="40">
        <v>240</v>
      </c>
      <c r="I748" s="43">
        <f>5+5</f>
        <v>10</v>
      </c>
      <c r="J748" s="43"/>
      <c r="K748" s="45">
        <f t="shared" si="43"/>
        <v>10</v>
      </c>
      <c r="L748" s="76"/>
      <c r="M748" s="82">
        <f t="shared" si="46"/>
        <v>10</v>
      </c>
      <c r="N748" s="82"/>
      <c r="O748" s="82">
        <f t="shared" si="44"/>
        <v>10</v>
      </c>
      <c r="P748" s="145"/>
      <c r="Q748" s="125">
        <f t="shared" si="45"/>
        <v>10</v>
      </c>
    </row>
    <row r="749" spans="1:17" ht="12.75" customHeight="1" x14ac:dyDescent="0.2">
      <c r="A749" s="7" t="s">
        <v>65</v>
      </c>
      <c r="B749" s="61">
        <v>298</v>
      </c>
      <c r="C749" s="62">
        <v>700</v>
      </c>
      <c r="D749" s="37" t="s">
        <v>7</v>
      </c>
      <c r="E749" s="38" t="s">
        <v>7</v>
      </c>
      <c r="F749" s="37" t="s">
        <v>7</v>
      </c>
      <c r="G749" s="39" t="s">
        <v>7</v>
      </c>
      <c r="H749" s="40" t="s">
        <v>7</v>
      </c>
      <c r="I749" s="43">
        <f>I750</f>
        <v>197</v>
      </c>
      <c r="J749" s="43"/>
      <c r="K749" s="45">
        <f t="shared" si="43"/>
        <v>197</v>
      </c>
      <c r="L749" s="78">
        <f>L750</f>
        <v>-10</v>
      </c>
      <c r="M749" s="82">
        <f t="shared" si="46"/>
        <v>187</v>
      </c>
      <c r="N749" s="82">
        <f>N750</f>
        <v>-20</v>
      </c>
      <c r="O749" s="82">
        <f t="shared" si="44"/>
        <v>167</v>
      </c>
      <c r="P749" s="82">
        <f>P750</f>
        <v>150</v>
      </c>
      <c r="Q749" s="223">
        <f t="shared" si="45"/>
        <v>317</v>
      </c>
    </row>
    <row r="750" spans="1:17" ht="12.75" customHeight="1" x14ac:dyDescent="0.2">
      <c r="A750" s="7" t="s">
        <v>64</v>
      </c>
      <c r="B750" s="61">
        <v>298</v>
      </c>
      <c r="C750" s="62">
        <v>707</v>
      </c>
      <c r="D750" s="37" t="s">
        <v>7</v>
      </c>
      <c r="E750" s="38" t="s">
        <v>7</v>
      </c>
      <c r="F750" s="37" t="s">
        <v>7</v>
      </c>
      <c r="G750" s="39" t="s">
        <v>7</v>
      </c>
      <c r="H750" s="40" t="s">
        <v>7</v>
      </c>
      <c r="I750" s="43">
        <f>I751+I762</f>
        <v>197</v>
      </c>
      <c r="J750" s="43"/>
      <c r="K750" s="45">
        <f t="shared" si="43"/>
        <v>197</v>
      </c>
      <c r="L750" s="78">
        <f>L762</f>
        <v>-10</v>
      </c>
      <c r="M750" s="82">
        <f t="shared" si="46"/>
        <v>187</v>
      </c>
      <c r="N750" s="82">
        <f>N751+N763</f>
        <v>-20</v>
      </c>
      <c r="O750" s="82">
        <f t="shared" si="44"/>
        <v>167</v>
      </c>
      <c r="P750" s="82">
        <f>P751</f>
        <v>150</v>
      </c>
      <c r="Q750" s="223">
        <f t="shared" si="45"/>
        <v>317</v>
      </c>
    </row>
    <row r="751" spans="1:17" ht="66.599999999999994" customHeight="1" x14ac:dyDescent="0.2">
      <c r="A751" s="7" t="s">
        <v>329</v>
      </c>
      <c r="B751" s="61">
        <v>298</v>
      </c>
      <c r="C751" s="62">
        <v>707</v>
      </c>
      <c r="D751" s="37" t="s">
        <v>36</v>
      </c>
      <c r="E751" s="38" t="s">
        <v>3</v>
      </c>
      <c r="F751" s="37" t="s">
        <v>2</v>
      </c>
      <c r="G751" s="39" t="s">
        <v>9</v>
      </c>
      <c r="H751" s="40" t="s">
        <v>7</v>
      </c>
      <c r="I751" s="43">
        <f>I752</f>
        <v>157</v>
      </c>
      <c r="J751" s="43"/>
      <c r="K751" s="45">
        <f t="shared" si="43"/>
        <v>157</v>
      </c>
      <c r="L751" s="78"/>
      <c r="M751" s="82">
        <f t="shared" si="46"/>
        <v>157</v>
      </c>
      <c r="N751" s="82">
        <f>N752</f>
        <v>0</v>
      </c>
      <c r="O751" s="82">
        <f t="shared" si="44"/>
        <v>157</v>
      </c>
      <c r="P751" s="219">
        <f>P752+P757</f>
        <v>150</v>
      </c>
      <c r="Q751" s="223">
        <f t="shared" si="45"/>
        <v>307</v>
      </c>
    </row>
    <row r="752" spans="1:17" ht="12.75" customHeight="1" x14ac:dyDescent="0.2">
      <c r="A752" s="7" t="s">
        <v>63</v>
      </c>
      <c r="B752" s="61">
        <v>298</v>
      </c>
      <c r="C752" s="62">
        <v>707</v>
      </c>
      <c r="D752" s="37" t="s">
        <v>36</v>
      </c>
      <c r="E752" s="38" t="s">
        <v>3</v>
      </c>
      <c r="F752" s="37" t="s">
        <v>2</v>
      </c>
      <c r="G752" s="39" t="s">
        <v>62</v>
      </c>
      <c r="H752" s="40" t="s">
        <v>7</v>
      </c>
      <c r="I752" s="43">
        <f>I755</f>
        <v>157</v>
      </c>
      <c r="J752" s="43"/>
      <c r="K752" s="45">
        <f t="shared" si="43"/>
        <v>157</v>
      </c>
      <c r="L752" s="78"/>
      <c r="M752" s="82">
        <f t="shared" si="46"/>
        <v>157</v>
      </c>
      <c r="N752" s="82">
        <f>N753+N755</f>
        <v>0</v>
      </c>
      <c r="O752" s="82">
        <f t="shared" si="44"/>
        <v>157</v>
      </c>
      <c r="P752" s="219">
        <f>P755</f>
        <v>-12</v>
      </c>
      <c r="Q752" s="223">
        <f t="shared" si="45"/>
        <v>145</v>
      </c>
    </row>
    <row r="753" spans="1:17" ht="45.6" customHeight="1" x14ac:dyDescent="0.2">
      <c r="A753" s="7" t="s">
        <v>6</v>
      </c>
      <c r="B753" s="61">
        <v>298</v>
      </c>
      <c r="C753" s="62">
        <v>707</v>
      </c>
      <c r="D753" s="37" t="s">
        <v>36</v>
      </c>
      <c r="E753" s="38" t="s">
        <v>3</v>
      </c>
      <c r="F753" s="37" t="s">
        <v>2</v>
      </c>
      <c r="G753" s="39" t="s">
        <v>62</v>
      </c>
      <c r="H753" s="40">
        <v>100</v>
      </c>
      <c r="I753" s="43"/>
      <c r="J753" s="43"/>
      <c r="K753" s="45"/>
      <c r="L753" s="78"/>
      <c r="M753" s="82"/>
      <c r="N753" s="82">
        <f>N754</f>
        <v>23.332999999999998</v>
      </c>
      <c r="O753" s="82">
        <f t="shared" si="44"/>
        <v>23.332999999999998</v>
      </c>
      <c r="P753" s="82"/>
      <c r="Q753" s="125">
        <f t="shared" si="45"/>
        <v>23.332999999999998</v>
      </c>
    </row>
    <row r="754" spans="1:17" ht="23.65" customHeight="1" x14ac:dyDescent="0.2">
      <c r="A754" s="7" t="s">
        <v>5</v>
      </c>
      <c r="B754" s="61">
        <v>298</v>
      </c>
      <c r="C754" s="62">
        <v>707</v>
      </c>
      <c r="D754" s="37" t="s">
        <v>36</v>
      </c>
      <c r="E754" s="38" t="s">
        <v>3</v>
      </c>
      <c r="F754" s="37" t="s">
        <v>2</v>
      </c>
      <c r="G754" s="39" t="s">
        <v>62</v>
      </c>
      <c r="H754" s="40">
        <v>120</v>
      </c>
      <c r="I754" s="43"/>
      <c r="J754" s="43"/>
      <c r="K754" s="45"/>
      <c r="L754" s="78"/>
      <c r="M754" s="82"/>
      <c r="N754" s="82">
        <f>20+3.333</f>
        <v>23.332999999999998</v>
      </c>
      <c r="O754" s="82">
        <f t="shared" si="44"/>
        <v>23.332999999999998</v>
      </c>
      <c r="P754" s="145"/>
      <c r="Q754" s="125">
        <f t="shared" si="45"/>
        <v>23.332999999999998</v>
      </c>
    </row>
    <row r="755" spans="1:17" ht="22.5" customHeight="1" x14ac:dyDescent="0.2">
      <c r="A755" s="7" t="s">
        <v>14</v>
      </c>
      <c r="B755" s="61">
        <v>298</v>
      </c>
      <c r="C755" s="62">
        <v>707</v>
      </c>
      <c r="D755" s="37" t="s">
        <v>36</v>
      </c>
      <c r="E755" s="38" t="s">
        <v>3</v>
      </c>
      <c r="F755" s="37" t="s">
        <v>2</v>
      </c>
      <c r="G755" s="39" t="s">
        <v>62</v>
      </c>
      <c r="H755" s="40">
        <v>200</v>
      </c>
      <c r="I755" s="43">
        <f>I756</f>
        <v>157</v>
      </c>
      <c r="J755" s="43"/>
      <c r="K755" s="45">
        <f t="shared" si="43"/>
        <v>157</v>
      </c>
      <c r="L755" s="78"/>
      <c r="M755" s="82">
        <f t="shared" si="46"/>
        <v>157</v>
      </c>
      <c r="N755" s="82">
        <f>N756</f>
        <v>-23.332999999999998</v>
      </c>
      <c r="O755" s="82">
        <f t="shared" si="44"/>
        <v>133.667</v>
      </c>
      <c r="P755" s="82">
        <f>P756</f>
        <v>-12</v>
      </c>
      <c r="Q755" s="223">
        <f t="shared" si="45"/>
        <v>121.667</v>
      </c>
    </row>
    <row r="756" spans="1:17" ht="22.5" customHeight="1" x14ac:dyDescent="0.2">
      <c r="A756" s="7" t="s">
        <v>13</v>
      </c>
      <c r="B756" s="61">
        <v>298</v>
      </c>
      <c r="C756" s="62">
        <v>707</v>
      </c>
      <c r="D756" s="37" t="s">
        <v>36</v>
      </c>
      <c r="E756" s="38" t="s">
        <v>3</v>
      </c>
      <c r="F756" s="37" t="s">
        <v>2</v>
      </c>
      <c r="G756" s="39" t="s">
        <v>62</v>
      </c>
      <c r="H756" s="40">
        <v>240</v>
      </c>
      <c r="I756" s="43">
        <v>157</v>
      </c>
      <c r="J756" s="43"/>
      <c r="K756" s="45">
        <f t="shared" si="43"/>
        <v>157</v>
      </c>
      <c r="L756" s="78"/>
      <c r="M756" s="82">
        <f t="shared" si="46"/>
        <v>157</v>
      </c>
      <c r="N756" s="82">
        <f>-20-3.333</f>
        <v>-23.332999999999998</v>
      </c>
      <c r="O756" s="82">
        <f t="shared" si="44"/>
        <v>133.667</v>
      </c>
      <c r="P756" s="219">
        <v>-12</v>
      </c>
      <c r="Q756" s="223">
        <f t="shared" si="45"/>
        <v>121.667</v>
      </c>
    </row>
    <row r="757" spans="1:17" ht="22.5" customHeight="1" x14ac:dyDescent="0.2">
      <c r="A757" s="7" t="s">
        <v>412</v>
      </c>
      <c r="B757" s="61">
        <v>298</v>
      </c>
      <c r="C757" s="62">
        <v>707</v>
      </c>
      <c r="D757" s="37" t="s">
        <v>36</v>
      </c>
      <c r="E757" s="38" t="s">
        <v>3</v>
      </c>
      <c r="F757" s="37" t="s">
        <v>2</v>
      </c>
      <c r="G757" s="39" t="s">
        <v>411</v>
      </c>
      <c r="H757" s="40"/>
      <c r="I757" s="43"/>
      <c r="J757" s="43"/>
      <c r="K757" s="45"/>
      <c r="L757" s="78"/>
      <c r="M757" s="82"/>
      <c r="N757" s="82"/>
      <c r="O757" s="82"/>
      <c r="P757" s="219">
        <f>P758+P760</f>
        <v>162</v>
      </c>
      <c r="Q757" s="223">
        <f t="shared" si="45"/>
        <v>162</v>
      </c>
    </row>
    <row r="758" spans="1:17" ht="22.5" customHeight="1" x14ac:dyDescent="0.2">
      <c r="A758" s="7" t="s">
        <v>14</v>
      </c>
      <c r="B758" s="61">
        <v>298</v>
      </c>
      <c r="C758" s="62">
        <v>707</v>
      </c>
      <c r="D758" s="37" t="s">
        <v>36</v>
      </c>
      <c r="E758" s="38" t="s">
        <v>3</v>
      </c>
      <c r="F758" s="37" t="s">
        <v>2</v>
      </c>
      <c r="G758" s="39" t="s">
        <v>411</v>
      </c>
      <c r="H758" s="40">
        <v>200</v>
      </c>
      <c r="I758" s="43"/>
      <c r="J758" s="43"/>
      <c r="K758" s="45"/>
      <c r="L758" s="78"/>
      <c r="M758" s="82"/>
      <c r="N758" s="82"/>
      <c r="O758" s="82"/>
      <c r="P758" s="219">
        <f>P759</f>
        <v>112</v>
      </c>
      <c r="Q758" s="223">
        <f t="shared" si="45"/>
        <v>112</v>
      </c>
    </row>
    <row r="759" spans="1:17" ht="22.5" customHeight="1" x14ac:dyDescent="0.2">
      <c r="A759" s="7" t="s">
        <v>13</v>
      </c>
      <c r="B759" s="61">
        <v>298</v>
      </c>
      <c r="C759" s="62">
        <v>707</v>
      </c>
      <c r="D759" s="37" t="s">
        <v>36</v>
      </c>
      <c r="E759" s="38" t="s">
        <v>3</v>
      </c>
      <c r="F759" s="37" t="s">
        <v>2</v>
      </c>
      <c r="G759" s="39" t="s">
        <v>411</v>
      </c>
      <c r="H759" s="40">
        <v>240</v>
      </c>
      <c r="I759" s="43"/>
      <c r="J759" s="43"/>
      <c r="K759" s="45"/>
      <c r="L759" s="78"/>
      <c r="M759" s="82"/>
      <c r="N759" s="82"/>
      <c r="O759" s="82"/>
      <c r="P759" s="219">
        <v>112</v>
      </c>
      <c r="Q759" s="223">
        <f t="shared" si="45"/>
        <v>112</v>
      </c>
    </row>
    <row r="760" spans="1:17" ht="16.5" customHeight="1" x14ac:dyDescent="0.2">
      <c r="A760" s="7" t="s">
        <v>29</v>
      </c>
      <c r="B760" s="61">
        <v>298</v>
      </c>
      <c r="C760" s="62">
        <v>707</v>
      </c>
      <c r="D760" s="37" t="s">
        <v>36</v>
      </c>
      <c r="E760" s="38" t="s">
        <v>3</v>
      </c>
      <c r="F760" s="37" t="s">
        <v>2</v>
      </c>
      <c r="G760" s="39" t="s">
        <v>411</v>
      </c>
      <c r="H760" s="40">
        <v>500</v>
      </c>
      <c r="I760" s="43"/>
      <c r="J760" s="43"/>
      <c r="K760" s="45"/>
      <c r="L760" s="78"/>
      <c r="M760" s="82"/>
      <c r="N760" s="82"/>
      <c r="O760" s="82"/>
      <c r="P760" s="219">
        <f>P761</f>
        <v>50</v>
      </c>
      <c r="Q760" s="223">
        <f t="shared" si="45"/>
        <v>50</v>
      </c>
    </row>
    <row r="761" spans="1:17" ht="16.5" customHeight="1" x14ac:dyDescent="0.2">
      <c r="A761" s="7" t="s">
        <v>28</v>
      </c>
      <c r="B761" s="61">
        <v>298</v>
      </c>
      <c r="C761" s="62">
        <v>707</v>
      </c>
      <c r="D761" s="37" t="s">
        <v>36</v>
      </c>
      <c r="E761" s="38" t="s">
        <v>3</v>
      </c>
      <c r="F761" s="37" t="s">
        <v>2</v>
      </c>
      <c r="G761" s="39" t="s">
        <v>411</v>
      </c>
      <c r="H761" s="40">
        <v>540</v>
      </c>
      <c r="I761" s="43"/>
      <c r="J761" s="43"/>
      <c r="K761" s="45"/>
      <c r="L761" s="78"/>
      <c r="M761" s="82"/>
      <c r="N761" s="82"/>
      <c r="O761" s="82"/>
      <c r="P761" s="219">
        <v>50</v>
      </c>
      <c r="Q761" s="223">
        <f t="shared" si="45"/>
        <v>50</v>
      </c>
    </row>
    <row r="762" spans="1:17" ht="56.1" customHeight="1" x14ac:dyDescent="0.2">
      <c r="A762" s="7" t="s">
        <v>328</v>
      </c>
      <c r="B762" s="61">
        <v>298</v>
      </c>
      <c r="C762" s="62">
        <v>707</v>
      </c>
      <c r="D762" s="37" t="s">
        <v>60</v>
      </c>
      <c r="E762" s="38" t="s">
        <v>3</v>
      </c>
      <c r="F762" s="37" t="s">
        <v>2</v>
      </c>
      <c r="G762" s="39" t="s">
        <v>9</v>
      </c>
      <c r="H762" s="40" t="s">
        <v>7</v>
      </c>
      <c r="I762" s="43">
        <f>I763+I766</f>
        <v>40</v>
      </c>
      <c r="J762" s="43"/>
      <c r="K762" s="45">
        <f t="shared" si="43"/>
        <v>40</v>
      </c>
      <c r="L762" s="78">
        <f>L766</f>
        <v>-10</v>
      </c>
      <c r="M762" s="82">
        <f t="shared" si="46"/>
        <v>30</v>
      </c>
      <c r="N762" s="82">
        <f>N763</f>
        <v>-20</v>
      </c>
      <c r="O762" s="82">
        <f t="shared" si="44"/>
        <v>10</v>
      </c>
      <c r="P762" s="145"/>
      <c r="Q762" s="125">
        <f t="shared" si="45"/>
        <v>10</v>
      </c>
    </row>
    <row r="763" spans="1:17" ht="12.75" customHeight="1" x14ac:dyDescent="0.2">
      <c r="A763" s="7" t="s">
        <v>63</v>
      </c>
      <c r="B763" s="61">
        <v>298</v>
      </c>
      <c r="C763" s="62">
        <v>707</v>
      </c>
      <c r="D763" s="37" t="s">
        <v>60</v>
      </c>
      <c r="E763" s="38" t="s">
        <v>3</v>
      </c>
      <c r="F763" s="37" t="s">
        <v>2</v>
      </c>
      <c r="G763" s="39" t="s">
        <v>62</v>
      </c>
      <c r="H763" s="40" t="s">
        <v>7</v>
      </c>
      <c r="I763" s="43">
        <f>I764</f>
        <v>30</v>
      </c>
      <c r="J763" s="43"/>
      <c r="K763" s="45">
        <f t="shared" si="43"/>
        <v>30</v>
      </c>
      <c r="L763" s="78"/>
      <c r="M763" s="82">
        <f t="shared" si="46"/>
        <v>30</v>
      </c>
      <c r="N763" s="82">
        <f>N764</f>
        <v>-20</v>
      </c>
      <c r="O763" s="82">
        <f t="shared" si="44"/>
        <v>10</v>
      </c>
      <c r="P763" s="145"/>
      <c r="Q763" s="125">
        <f t="shared" si="45"/>
        <v>10</v>
      </c>
    </row>
    <row r="764" spans="1:17" ht="22.5" customHeight="1" x14ac:dyDescent="0.2">
      <c r="A764" s="7" t="s">
        <v>14</v>
      </c>
      <c r="B764" s="61">
        <v>298</v>
      </c>
      <c r="C764" s="62">
        <v>707</v>
      </c>
      <c r="D764" s="37" t="s">
        <v>60</v>
      </c>
      <c r="E764" s="38" t="s">
        <v>3</v>
      </c>
      <c r="F764" s="37" t="s">
        <v>2</v>
      </c>
      <c r="G764" s="39" t="s">
        <v>62</v>
      </c>
      <c r="H764" s="40">
        <v>200</v>
      </c>
      <c r="I764" s="43">
        <f>I765</f>
        <v>30</v>
      </c>
      <c r="J764" s="43"/>
      <c r="K764" s="45">
        <f t="shared" si="43"/>
        <v>30</v>
      </c>
      <c r="L764" s="78"/>
      <c r="M764" s="82">
        <f t="shared" si="46"/>
        <v>30</v>
      </c>
      <c r="N764" s="82">
        <f>N765</f>
        <v>-20</v>
      </c>
      <c r="O764" s="82">
        <f t="shared" si="44"/>
        <v>10</v>
      </c>
      <c r="P764" s="145"/>
      <c r="Q764" s="125">
        <f t="shared" si="45"/>
        <v>10</v>
      </c>
    </row>
    <row r="765" spans="1:17" ht="22.5" customHeight="1" x14ac:dyDescent="0.2">
      <c r="A765" s="7" t="s">
        <v>13</v>
      </c>
      <c r="B765" s="61">
        <v>298</v>
      </c>
      <c r="C765" s="62">
        <v>707</v>
      </c>
      <c r="D765" s="37" t="s">
        <v>60</v>
      </c>
      <c r="E765" s="38" t="s">
        <v>3</v>
      </c>
      <c r="F765" s="37" t="s">
        <v>2</v>
      </c>
      <c r="G765" s="39" t="s">
        <v>62</v>
      </c>
      <c r="H765" s="40">
        <v>240</v>
      </c>
      <c r="I765" s="43">
        <v>30</v>
      </c>
      <c r="J765" s="43"/>
      <c r="K765" s="45">
        <f t="shared" si="43"/>
        <v>30</v>
      </c>
      <c r="L765" s="78"/>
      <c r="M765" s="82">
        <f t="shared" si="46"/>
        <v>30</v>
      </c>
      <c r="N765" s="82">
        <f>-20</f>
        <v>-20</v>
      </c>
      <c r="O765" s="82">
        <f t="shared" si="44"/>
        <v>10</v>
      </c>
      <c r="P765" s="145"/>
      <c r="Q765" s="125">
        <f t="shared" si="45"/>
        <v>10</v>
      </c>
    </row>
    <row r="766" spans="1:17" ht="12.75" customHeight="1" x14ac:dyDescent="0.2">
      <c r="A766" s="7" t="s">
        <v>61</v>
      </c>
      <c r="B766" s="61">
        <v>298</v>
      </c>
      <c r="C766" s="62">
        <v>707</v>
      </c>
      <c r="D766" s="37" t="s">
        <v>60</v>
      </c>
      <c r="E766" s="38" t="s">
        <v>3</v>
      </c>
      <c r="F766" s="37" t="s">
        <v>2</v>
      </c>
      <c r="G766" s="39" t="s">
        <v>59</v>
      </c>
      <c r="H766" s="40" t="s">
        <v>7</v>
      </c>
      <c r="I766" s="43">
        <f>I767</f>
        <v>10</v>
      </c>
      <c r="J766" s="43"/>
      <c r="K766" s="45">
        <f t="shared" si="43"/>
        <v>10</v>
      </c>
      <c r="L766" s="78">
        <f>L767</f>
        <v>-10</v>
      </c>
      <c r="M766" s="82">
        <f t="shared" si="46"/>
        <v>0</v>
      </c>
      <c r="N766" s="82"/>
      <c r="O766" s="82">
        <f t="shared" si="44"/>
        <v>0</v>
      </c>
      <c r="P766" s="145"/>
      <c r="Q766" s="125">
        <f t="shared" si="45"/>
        <v>0</v>
      </c>
    </row>
    <row r="767" spans="1:17" ht="22.5" customHeight="1" x14ac:dyDescent="0.2">
      <c r="A767" s="7" t="s">
        <v>14</v>
      </c>
      <c r="B767" s="61">
        <v>298</v>
      </c>
      <c r="C767" s="62">
        <v>707</v>
      </c>
      <c r="D767" s="37" t="s">
        <v>60</v>
      </c>
      <c r="E767" s="38" t="s">
        <v>3</v>
      </c>
      <c r="F767" s="37" t="s">
        <v>2</v>
      </c>
      <c r="G767" s="39" t="s">
        <v>59</v>
      </c>
      <c r="H767" s="40">
        <v>200</v>
      </c>
      <c r="I767" s="43">
        <f>I768</f>
        <v>10</v>
      </c>
      <c r="J767" s="43"/>
      <c r="K767" s="45">
        <f t="shared" si="43"/>
        <v>10</v>
      </c>
      <c r="L767" s="78">
        <f>L768</f>
        <v>-10</v>
      </c>
      <c r="M767" s="82">
        <f t="shared" si="46"/>
        <v>0</v>
      </c>
      <c r="N767" s="82"/>
      <c r="O767" s="82">
        <f t="shared" si="44"/>
        <v>0</v>
      </c>
      <c r="P767" s="145"/>
      <c r="Q767" s="125">
        <f t="shared" si="45"/>
        <v>0</v>
      </c>
    </row>
    <row r="768" spans="1:17" ht="22.5" customHeight="1" x14ac:dyDescent="0.2">
      <c r="A768" s="7" t="s">
        <v>13</v>
      </c>
      <c r="B768" s="61">
        <v>298</v>
      </c>
      <c r="C768" s="62">
        <v>707</v>
      </c>
      <c r="D768" s="37" t="s">
        <v>60</v>
      </c>
      <c r="E768" s="38" t="s">
        <v>3</v>
      </c>
      <c r="F768" s="37" t="s">
        <v>2</v>
      </c>
      <c r="G768" s="39" t="s">
        <v>59</v>
      </c>
      <c r="H768" s="40">
        <v>240</v>
      </c>
      <c r="I768" s="43">
        <v>10</v>
      </c>
      <c r="J768" s="43"/>
      <c r="K768" s="45">
        <f t="shared" si="43"/>
        <v>10</v>
      </c>
      <c r="L768" s="78">
        <v>-10</v>
      </c>
      <c r="M768" s="82">
        <f t="shared" si="46"/>
        <v>0</v>
      </c>
      <c r="N768" s="82"/>
      <c r="O768" s="82">
        <f t="shared" ref="O768:O853" si="47">M768+N768</f>
        <v>0</v>
      </c>
      <c r="P768" s="145"/>
      <c r="Q768" s="125">
        <f t="shared" si="45"/>
        <v>0</v>
      </c>
    </row>
    <row r="769" spans="1:17" ht="12.75" customHeight="1" x14ac:dyDescent="0.2">
      <c r="A769" s="7" t="s">
        <v>58</v>
      </c>
      <c r="B769" s="61">
        <v>298</v>
      </c>
      <c r="C769" s="62">
        <v>1000</v>
      </c>
      <c r="D769" s="37" t="s">
        <v>7</v>
      </c>
      <c r="E769" s="38" t="s">
        <v>7</v>
      </c>
      <c r="F769" s="37" t="s">
        <v>7</v>
      </c>
      <c r="G769" s="39" t="s">
        <v>7</v>
      </c>
      <c r="H769" s="40" t="s">
        <v>7</v>
      </c>
      <c r="I769" s="43">
        <f>I770+I775+I788</f>
        <v>9239.2999999999993</v>
      </c>
      <c r="J769" s="43"/>
      <c r="K769" s="45">
        <f t="shared" si="43"/>
        <v>9239.2999999999993</v>
      </c>
      <c r="L769" s="78">
        <f>L788+L783</f>
        <v>136.76793000000001</v>
      </c>
      <c r="M769" s="82">
        <f t="shared" si="46"/>
        <v>9376.0679299999993</v>
      </c>
      <c r="N769" s="82"/>
      <c r="O769" s="82">
        <f t="shared" si="47"/>
        <v>9376.0679299999993</v>
      </c>
      <c r="P769" s="82">
        <f>P770+P775+P783+P788</f>
        <v>940.87099999999998</v>
      </c>
      <c r="Q769" s="223">
        <f t="shared" si="45"/>
        <v>10316.938929999998</v>
      </c>
    </row>
    <row r="770" spans="1:17" ht="12.75" customHeight="1" x14ac:dyDescent="0.2">
      <c r="A770" s="7" t="s">
        <v>57</v>
      </c>
      <c r="B770" s="61">
        <v>298</v>
      </c>
      <c r="C770" s="62">
        <v>1001</v>
      </c>
      <c r="D770" s="37" t="s">
        <v>7</v>
      </c>
      <c r="E770" s="38" t="s">
        <v>7</v>
      </c>
      <c r="F770" s="37" t="s">
        <v>7</v>
      </c>
      <c r="G770" s="39" t="s">
        <v>7</v>
      </c>
      <c r="H770" s="40" t="s">
        <v>7</v>
      </c>
      <c r="I770" s="43">
        <f>I771</f>
        <v>2000</v>
      </c>
      <c r="J770" s="43"/>
      <c r="K770" s="45">
        <f t="shared" ref="K770:K867" si="48">I770+J770</f>
        <v>2000</v>
      </c>
      <c r="L770" s="76"/>
      <c r="M770" s="82">
        <f t="shared" si="46"/>
        <v>2000</v>
      </c>
      <c r="N770" s="82"/>
      <c r="O770" s="82">
        <f t="shared" si="47"/>
        <v>2000</v>
      </c>
      <c r="P770" s="145"/>
      <c r="Q770" s="125">
        <f t="shared" si="45"/>
        <v>2000</v>
      </c>
    </row>
    <row r="771" spans="1:17" ht="67.5" customHeight="1" x14ac:dyDescent="0.2">
      <c r="A771" s="7" t="s">
        <v>329</v>
      </c>
      <c r="B771" s="61">
        <v>298</v>
      </c>
      <c r="C771" s="62">
        <v>1001</v>
      </c>
      <c r="D771" s="37" t="s">
        <v>36</v>
      </c>
      <c r="E771" s="38" t="s">
        <v>3</v>
      </c>
      <c r="F771" s="37" t="s">
        <v>2</v>
      </c>
      <c r="G771" s="39" t="s">
        <v>9</v>
      </c>
      <c r="H771" s="40" t="s">
        <v>7</v>
      </c>
      <c r="I771" s="43">
        <f>I772</f>
        <v>2000</v>
      </c>
      <c r="J771" s="43"/>
      <c r="K771" s="45">
        <f t="shared" si="48"/>
        <v>2000</v>
      </c>
      <c r="L771" s="76"/>
      <c r="M771" s="82">
        <f t="shared" si="46"/>
        <v>2000</v>
      </c>
      <c r="N771" s="82"/>
      <c r="O771" s="82">
        <f t="shared" si="47"/>
        <v>2000</v>
      </c>
      <c r="P771" s="196"/>
      <c r="Q771" s="125">
        <f t="shared" si="45"/>
        <v>2000</v>
      </c>
    </row>
    <row r="772" spans="1:17" ht="12.75" customHeight="1" x14ac:dyDescent="0.2">
      <c r="A772" s="7" t="s">
        <v>307</v>
      </c>
      <c r="B772" s="61">
        <v>298</v>
      </c>
      <c r="C772" s="62">
        <v>1001</v>
      </c>
      <c r="D772" s="37" t="s">
        <v>36</v>
      </c>
      <c r="E772" s="38" t="s">
        <v>3</v>
      </c>
      <c r="F772" s="37" t="s">
        <v>2</v>
      </c>
      <c r="G772" s="39" t="s">
        <v>56</v>
      </c>
      <c r="H772" s="40" t="s">
        <v>7</v>
      </c>
      <c r="I772" s="43">
        <f>I773</f>
        <v>2000</v>
      </c>
      <c r="J772" s="43"/>
      <c r="K772" s="45">
        <f t="shared" si="48"/>
        <v>2000</v>
      </c>
      <c r="L772" s="76"/>
      <c r="M772" s="82">
        <f t="shared" si="46"/>
        <v>2000</v>
      </c>
      <c r="N772" s="82"/>
      <c r="O772" s="82">
        <f t="shared" si="47"/>
        <v>2000</v>
      </c>
      <c r="P772" s="145"/>
      <c r="Q772" s="125">
        <f t="shared" si="45"/>
        <v>2000</v>
      </c>
    </row>
    <row r="773" spans="1:17" ht="12.75" customHeight="1" x14ac:dyDescent="0.2">
      <c r="A773" s="7" t="s">
        <v>40</v>
      </c>
      <c r="B773" s="61">
        <v>298</v>
      </c>
      <c r="C773" s="62">
        <v>1001</v>
      </c>
      <c r="D773" s="37" t="s">
        <v>36</v>
      </c>
      <c r="E773" s="38" t="s">
        <v>3</v>
      </c>
      <c r="F773" s="37" t="s">
        <v>2</v>
      </c>
      <c r="G773" s="39" t="s">
        <v>56</v>
      </c>
      <c r="H773" s="40">
        <v>300</v>
      </c>
      <c r="I773" s="43">
        <f>I774</f>
        <v>2000</v>
      </c>
      <c r="J773" s="43"/>
      <c r="K773" s="45">
        <f t="shared" si="48"/>
        <v>2000</v>
      </c>
      <c r="L773" s="76"/>
      <c r="M773" s="82">
        <f t="shared" si="46"/>
        <v>2000</v>
      </c>
      <c r="N773" s="82"/>
      <c r="O773" s="82">
        <f t="shared" si="47"/>
        <v>2000</v>
      </c>
      <c r="P773" s="145"/>
      <c r="Q773" s="125">
        <f t="shared" si="45"/>
        <v>2000</v>
      </c>
    </row>
    <row r="774" spans="1:17" ht="22.5" customHeight="1" x14ac:dyDescent="0.2">
      <c r="A774" s="7" t="s">
        <v>46</v>
      </c>
      <c r="B774" s="61">
        <v>298</v>
      </c>
      <c r="C774" s="62">
        <v>1001</v>
      </c>
      <c r="D774" s="37" t="s">
        <v>36</v>
      </c>
      <c r="E774" s="38" t="s">
        <v>3</v>
      </c>
      <c r="F774" s="37" t="s">
        <v>2</v>
      </c>
      <c r="G774" s="39" t="s">
        <v>56</v>
      </c>
      <c r="H774" s="40">
        <v>320</v>
      </c>
      <c r="I774" s="43">
        <v>2000</v>
      </c>
      <c r="J774" s="43"/>
      <c r="K774" s="45">
        <f t="shared" si="48"/>
        <v>2000</v>
      </c>
      <c r="L774" s="76"/>
      <c r="M774" s="82">
        <f t="shared" si="46"/>
        <v>2000</v>
      </c>
      <c r="N774" s="82"/>
      <c r="O774" s="82">
        <f t="shared" si="47"/>
        <v>2000</v>
      </c>
      <c r="P774" s="145"/>
      <c r="Q774" s="125">
        <f t="shared" si="45"/>
        <v>2000</v>
      </c>
    </row>
    <row r="775" spans="1:17" ht="12.75" customHeight="1" x14ac:dyDescent="0.2">
      <c r="A775" s="7" t="s">
        <v>55</v>
      </c>
      <c r="B775" s="61">
        <v>298</v>
      </c>
      <c r="C775" s="62">
        <v>1003</v>
      </c>
      <c r="D775" s="37" t="s">
        <v>7</v>
      </c>
      <c r="E775" s="38" t="s">
        <v>7</v>
      </c>
      <c r="F775" s="37" t="s">
        <v>7</v>
      </c>
      <c r="G775" s="39" t="s">
        <v>7</v>
      </c>
      <c r="H775" s="40" t="s">
        <v>7</v>
      </c>
      <c r="I775" s="43">
        <f>I776</f>
        <v>408.79999999999995</v>
      </c>
      <c r="J775" s="43"/>
      <c r="K775" s="45">
        <f t="shared" si="48"/>
        <v>408.79999999999995</v>
      </c>
      <c r="L775" s="76"/>
      <c r="M775" s="82">
        <f t="shared" si="46"/>
        <v>408.79999999999995</v>
      </c>
      <c r="N775" s="82"/>
      <c r="O775" s="82">
        <f t="shared" si="47"/>
        <v>408.79999999999995</v>
      </c>
      <c r="P775" s="82">
        <f>P776</f>
        <v>890.87099999999998</v>
      </c>
      <c r="Q775" s="223">
        <f t="shared" si="45"/>
        <v>1299.6709999999998</v>
      </c>
    </row>
    <row r="776" spans="1:17" ht="67.5" customHeight="1" x14ac:dyDescent="0.2">
      <c r="A776" s="7" t="s">
        <v>329</v>
      </c>
      <c r="B776" s="61">
        <v>298</v>
      </c>
      <c r="C776" s="62">
        <v>1003</v>
      </c>
      <c r="D776" s="37" t="s">
        <v>36</v>
      </c>
      <c r="E776" s="38" t="s">
        <v>3</v>
      </c>
      <c r="F776" s="37" t="s">
        <v>2</v>
      </c>
      <c r="G776" s="39" t="s">
        <v>9</v>
      </c>
      <c r="H776" s="40" t="s">
        <v>7</v>
      </c>
      <c r="I776" s="43">
        <f>I777+I780</f>
        <v>408.79999999999995</v>
      </c>
      <c r="J776" s="43"/>
      <c r="K776" s="45">
        <f t="shared" si="48"/>
        <v>408.79999999999995</v>
      </c>
      <c r="L776" s="76"/>
      <c r="M776" s="82">
        <f t="shared" si="46"/>
        <v>408.79999999999995</v>
      </c>
      <c r="N776" s="82"/>
      <c r="O776" s="82">
        <f t="shared" si="47"/>
        <v>408.79999999999995</v>
      </c>
      <c r="P776" s="82">
        <f>P780</f>
        <v>890.87099999999998</v>
      </c>
      <c r="Q776" s="223">
        <f t="shared" si="45"/>
        <v>1299.6709999999998</v>
      </c>
    </row>
    <row r="777" spans="1:17" ht="45" customHeight="1" x14ac:dyDescent="0.2">
      <c r="A777" s="7" t="s">
        <v>54</v>
      </c>
      <c r="B777" s="61">
        <v>298</v>
      </c>
      <c r="C777" s="62">
        <v>1003</v>
      </c>
      <c r="D777" s="37" t="s">
        <v>36</v>
      </c>
      <c r="E777" s="38" t="s">
        <v>3</v>
      </c>
      <c r="F777" s="37" t="s">
        <v>2</v>
      </c>
      <c r="G777" s="39" t="s">
        <v>53</v>
      </c>
      <c r="H777" s="40" t="s">
        <v>7</v>
      </c>
      <c r="I777" s="43">
        <f>I778</f>
        <v>44.9</v>
      </c>
      <c r="J777" s="43"/>
      <c r="K777" s="45">
        <f t="shared" si="48"/>
        <v>44.9</v>
      </c>
      <c r="L777" s="76"/>
      <c r="M777" s="82">
        <f t="shared" si="46"/>
        <v>44.9</v>
      </c>
      <c r="N777" s="82"/>
      <c r="O777" s="82">
        <f t="shared" si="47"/>
        <v>44.9</v>
      </c>
      <c r="P777" s="145"/>
      <c r="Q777" s="125">
        <f t="shared" si="45"/>
        <v>44.9</v>
      </c>
    </row>
    <row r="778" spans="1:17" ht="12.75" customHeight="1" x14ac:dyDescent="0.2">
      <c r="A778" s="7" t="s">
        <v>40</v>
      </c>
      <c r="B778" s="61">
        <v>298</v>
      </c>
      <c r="C778" s="62">
        <v>1003</v>
      </c>
      <c r="D778" s="37" t="s">
        <v>36</v>
      </c>
      <c r="E778" s="38" t="s">
        <v>3</v>
      </c>
      <c r="F778" s="37" t="s">
        <v>2</v>
      </c>
      <c r="G778" s="39" t="s">
        <v>53</v>
      </c>
      <c r="H778" s="40">
        <v>300</v>
      </c>
      <c r="I778" s="43">
        <f>I779</f>
        <v>44.9</v>
      </c>
      <c r="J778" s="43"/>
      <c r="K778" s="45">
        <f t="shared" si="48"/>
        <v>44.9</v>
      </c>
      <c r="L778" s="76"/>
      <c r="M778" s="82">
        <f t="shared" si="46"/>
        <v>44.9</v>
      </c>
      <c r="N778" s="82"/>
      <c r="O778" s="82">
        <f t="shared" si="47"/>
        <v>44.9</v>
      </c>
      <c r="P778" s="145"/>
      <c r="Q778" s="125">
        <f t="shared" si="45"/>
        <v>44.9</v>
      </c>
    </row>
    <row r="779" spans="1:17" ht="22.5" customHeight="1" x14ac:dyDescent="0.2">
      <c r="A779" s="7" t="s">
        <v>46</v>
      </c>
      <c r="B779" s="61">
        <v>298</v>
      </c>
      <c r="C779" s="62">
        <v>1003</v>
      </c>
      <c r="D779" s="37" t="s">
        <v>36</v>
      </c>
      <c r="E779" s="38" t="s">
        <v>3</v>
      </c>
      <c r="F779" s="37" t="s">
        <v>2</v>
      </c>
      <c r="G779" s="39" t="s">
        <v>53</v>
      </c>
      <c r="H779" s="40">
        <v>320</v>
      </c>
      <c r="I779" s="43">
        <v>44.9</v>
      </c>
      <c r="J779" s="43"/>
      <c r="K779" s="45">
        <f t="shared" si="48"/>
        <v>44.9</v>
      </c>
      <c r="L779" s="76"/>
      <c r="M779" s="82">
        <f t="shared" si="46"/>
        <v>44.9</v>
      </c>
      <c r="N779" s="82"/>
      <c r="O779" s="82">
        <f t="shared" si="47"/>
        <v>44.9</v>
      </c>
      <c r="P779" s="145"/>
      <c r="Q779" s="125">
        <f t="shared" si="45"/>
        <v>44.9</v>
      </c>
    </row>
    <row r="780" spans="1:17" ht="27" customHeight="1" x14ac:dyDescent="0.2">
      <c r="A780" s="7" t="s">
        <v>51</v>
      </c>
      <c r="B780" s="61">
        <v>298</v>
      </c>
      <c r="C780" s="62">
        <v>1003</v>
      </c>
      <c r="D780" s="37" t="s">
        <v>36</v>
      </c>
      <c r="E780" s="38" t="s">
        <v>3</v>
      </c>
      <c r="F780" s="37" t="s">
        <v>2</v>
      </c>
      <c r="G780" s="39" t="s">
        <v>52</v>
      </c>
      <c r="H780" s="40" t="s">
        <v>7</v>
      </c>
      <c r="I780" s="126">
        <f>I781</f>
        <v>363.9</v>
      </c>
      <c r="J780" s="126"/>
      <c r="K780" s="127">
        <f t="shared" si="48"/>
        <v>363.9</v>
      </c>
      <c r="L780" s="137"/>
      <c r="M780" s="130">
        <f t="shared" si="46"/>
        <v>363.9</v>
      </c>
      <c r="N780" s="130"/>
      <c r="O780" s="82">
        <f t="shared" si="47"/>
        <v>363.9</v>
      </c>
      <c r="P780" s="82">
        <f>P781</f>
        <v>890.87099999999998</v>
      </c>
      <c r="Q780" s="223">
        <f t="shared" si="45"/>
        <v>1254.771</v>
      </c>
    </row>
    <row r="781" spans="1:17" ht="12.75" customHeight="1" x14ac:dyDescent="0.2">
      <c r="A781" s="7" t="s">
        <v>40</v>
      </c>
      <c r="B781" s="61">
        <v>298</v>
      </c>
      <c r="C781" s="62">
        <v>1003</v>
      </c>
      <c r="D781" s="37" t="s">
        <v>36</v>
      </c>
      <c r="E781" s="38" t="s">
        <v>3</v>
      </c>
      <c r="F781" s="37" t="s">
        <v>2</v>
      </c>
      <c r="G781" s="39" t="s">
        <v>52</v>
      </c>
      <c r="H781" s="40">
        <v>300</v>
      </c>
      <c r="I781" s="126">
        <f>I782</f>
        <v>363.9</v>
      </c>
      <c r="J781" s="126"/>
      <c r="K781" s="127">
        <f t="shared" si="48"/>
        <v>363.9</v>
      </c>
      <c r="L781" s="137"/>
      <c r="M781" s="130">
        <f t="shared" si="46"/>
        <v>363.9</v>
      </c>
      <c r="N781" s="130"/>
      <c r="O781" s="82">
        <f t="shared" si="47"/>
        <v>363.9</v>
      </c>
      <c r="P781" s="82">
        <f>P782</f>
        <v>890.87099999999998</v>
      </c>
      <c r="Q781" s="223">
        <f t="shared" si="45"/>
        <v>1254.771</v>
      </c>
    </row>
    <row r="782" spans="1:17" ht="22.5" customHeight="1" x14ac:dyDescent="0.2">
      <c r="A782" s="7" t="s">
        <v>46</v>
      </c>
      <c r="B782" s="61">
        <v>298</v>
      </c>
      <c r="C782" s="62">
        <v>1003</v>
      </c>
      <c r="D782" s="37" t="s">
        <v>36</v>
      </c>
      <c r="E782" s="38" t="s">
        <v>3</v>
      </c>
      <c r="F782" s="37" t="s">
        <v>2</v>
      </c>
      <c r="G782" s="39" t="s">
        <v>52</v>
      </c>
      <c r="H782" s="40">
        <v>320</v>
      </c>
      <c r="I782" s="126">
        <v>363.9</v>
      </c>
      <c r="J782" s="126"/>
      <c r="K782" s="127">
        <f t="shared" si="48"/>
        <v>363.9</v>
      </c>
      <c r="L782" s="137"/>
      <c r="M782" s="130">
        <f t="shared" si="46"/>
        <v>363.9</v>
      </c>
      <c r="N782" s="130"/>
      <c r="O782" s="82">
        <f t="shared" si="47"/>
        <v>363.9</v>
      </c>
      <c r="P782" s="82">
        <f>904.30605-13.43505</f>
        <v>890.87099999999998</v>
      </c>
      <c r="Q782" s="223">
        <f t="shared" si="45"/>
        <v>1254.771</v>
      </c>
    </row>
    <row r="783" spans="1:17" ht="16.5" customHeight="1" x14ac:dyDescent="0.2">
      <c r="A783" s="7" t="s">
        <v>117</v>
      </c>
      <c r="B783" s="61">
        <v>298</v>
      </c>
      <c r="C783" s="62">
        <v>1004</v>
      </c>
      <c r="D783" s="37"/>
      <c r="E783" s="38"/>
      <c r="F783" s="37"/>
      <c r="G783" s="39"/>
      <c r="H783" s="40"/>
      <c r="I783" s="43"/>
      <c r="J783" s="43"/>
      <c r="K783" s="45"/>
      <c r="L783" s="78">
        <f>L784</f>
        <v>10</v>
      </c>
      <c r="M783" s="82">
        <f t="shared" si="46"/>
        <v>10</v>
      </c>
      <c r="N783" s="82"/>
      <c r="O783" s="82">
        <f t="shared" si="47"/>
        <v>10</v>
      </c>
      <c r="P783" s="145"/>
      <c r="Q783" s="125">
        <f t="shared" si="45"/>
        <v>10</v>
      </c>
    </row>
    <row r="784" spans="1:17" ht="52.15" customHeight="1" x14ac:dyDescent="0.2">
      <c r="A784" s="7" t="s">
        <v>328</v>
      </c>
      <c r="B784" s="61">
        <v>298</v>
      </c>
      <c r="C784" s="62">
        <v>1004</v>
      </c>
      <c r="D784" s="37">
        <v>13</v>
      </c>
      <c r="E784" s="38">
        <v>0</v>
      </c>
      <c r="F784" s="37">
        <v>0</v>
      </c>
      <c r="G784" s="39">
        <v>0</v>
      </c>
      <c r="H784" s="40"/>
      <c r="I784" s="43"/>
      <c r="J784" s="43"/>
      <c r="K784" s="45"/>
      <c r="L784" s="78">
        <f>L785</f>
        <v>10</v>
      </c>
      <c r="M784" s="82">
        <f t="shared" si="46"/>
        <v>10</v>
      </c>
      <c r="N784" s="82"/>
      <c r="O784" s="82">
        <f t="shared" si="47"/>
        <v>10</v>
      </c>
      <c r="P784" s="145"/>
      <c r="Q784" s="125">
        <f t="shared" si="45"/>
        <v>10</v>
      </c>
    </row>
    <row r="785" spans="1:17" ht="18" customHeight="1" x14ac:dyDescent="0.2">
      <c r="A785" s="7" t="s">
        <v>61</v>
      </c>
      <c r="B785" s="61">
        <v>298</v>
      </c>
      <c r="C785" s="62">
        <v>1004</v>
      </c>
      <c r="D785" s="37">
        <v>13</v>
      </c>
      <c r="E785" s="38">
        <v>0</v>
      </c>
      <c r="F785" s="37">
        <v>0</v>
      </c>
      <c r="G785" s="39">
        <v>80460</v>
      </c>
      <c r="H785" s="40"/>
      <c r="I785" s="43"/>
      <c r="J785" s="43"/>
      <c r="K785" s="45"/>
      <c r="L785" s="78">
        <f>L786</f>
        <v>10</v>
      </c>
      <c r="M785" s="82">
        <f t="shared" si="46"/>
        <v>10</v>
      </c>
      <c r="N785" s="82"/>
      <c r="O785" s="82">
        <f t="shared" si="47"/>
        <v>10</v>
      </c>
      <c r="P785" s="145"/>
      <c r="Q785" s="125">
        <f t="shared" si="45"/>
        <v>10</v>
      </c>
    </row>
    <row r="786" spans="1:17" ht="22.5" customHeight="1" x14ac:dyDescent="0.2">
      <c r="A786" s="7" t="s">
        <v>14</v>
      </c>
      <c r="B786" s="61">
        <v>298</v>
      </c>
      <c r="C786" s="62">
        <v>1004</v>
      </c>
      <c r="D786" s="37">
        <v>13</v>
      </c>
      <c r="E786" s="38">
        <v>0</v>
      </c>
      <c r="F786" s="37">
        <v>0</v>
      </c>
      <c r="G786" s="39">
        <v>80460</v>
      </c>
      <c r="H786" s="40">
        <v>200</v>
      </c>
      <c r="I786" s="43"/>
      <c r="J786" s="43"/>
      <c r="K786" s="45"/>
      <c r="L786" s="78">
        <f>L787</f>
        <v>10</v>
      </c>
      <c r="M786" s="82">
        <f t="shared" si="46"/>
        <v>10</v>
      </c>
      <c r="N786" s="82"/>
      <c r="O786" s="82">
        <f t="shared" si="47"/>
        <v>10</v>
      </c>
      <c r="P786" s="145"/>
      <c r="Q786" s="125">
        <f t="shared" si="45"/>
        <v>10</v>
      </c>
    </row>
    <row r="787" spans="1:17" ht="22.5" customHeight="1" x14ac:dyDescent="0.2">
      <c r="A787" s="7" t="s">
        <v>13</v>
      </c>
      <c r="B787" s="61">
        <v>298</v>
      </c>
      <c r="C787" s="62">
        <v>1004</v>
      </c>
      <c r="D787" s="37">
        <v>13</v>
      </c>
      <c r="E787" s="38">
        <v>0</v>
      </c>
      <c r="F787" s="37">
        <v>0</v>
      </c>
      <c r="G787" s="39">
        <v>80460</v>
      </c>
      <c r="H787" s="40">
        <v>240</v>
      </c>
      <c r="I787" s="43"/>
      <c r="J787" s="43"/>
      <c r="K787" s="45"/>
      <c r="L787" s="78">
        <v>10</v>
      </c>
      <c r="M787" s="82">
        <f t="shared" si="46"/>
        <v>10</v>
      </c>
      <c r="N787" s="82"/>
      <c r="O787" s="82">
        <f t="shared" si="47"/>
        <v>10</v>
      </c>
      <c r="P787" s="145"/>
      <c r="Q787" s="125">
        <f t="shared" si="45"/>
        <v>10</v>
      </c>
    </row>
    <row r="788" spans="1:17" ht="12.75" customHeight="1" x14ac:dyDescent="0.2">
      <c r="A788" s="7" t="s">
        <v>50</v>
      </c>
      <c r="B788" s="61">
        <v>298</v>
      </c>
      <c r="C788" s="62">
        <v>1006</v>
      </c>
      <c r="D788" s="37" t="s">
        <v>7</v>
      </c>
      <c r="E788" s="38" t="s">
        <v>7</v>
      </c>
      <c r="F788" s="37" t="s">
        <v>7</v>
      </c>
      <c r="G788" s="39" t="s">
        <v>7</v>
      </c>
      <c r="H788" s="40" t="s">
        <v>7</v>
      </c>
      <c r="I788" s="43">
        <f>I789+I807</f>
        <v>6830.5</v>
      </c>
      <c r="J788" s="43">
        <f>J789+J807</f>
        <v>0</v>
      </c>
      <c r="K788" s="45">
        <f t="shared" si="48"/>
        <v>6830.5</v>
      </c>
      <c r="L788" s="78">
        <f>L813+L789</f>
        <v>126.76793000000001</v>
      </c>
      <c r="M788" s="82">
        <f t="shared" si="46"/>
        <v>6957.26793</v>
      </c>
      <c r="N788" s="82"/>
      <c r="O788" s="82">
        <f t="shared" si="47"/>
        <v>6957.26793</v>
      </c>
      <c r="P788" s="82">
        <f>P813</f>
        <v>50</v>
      </c>
      <c r="Q788" s="223">
        <f t="shared" si="45"/>
        <v>7007.26793</v>
      </c>
    </row>
    <row r="789" spans="1:17" ht="67.5" customHeight="1" x14ac:dyDescent="0.2">
      <c r="A789" s="7" t="s">
        <v>329</v>
      </c>
      <c r="B789" s="61">
        <v>298</v>
      </c>
      <c r="C789" s="62">
        <v>1006</v>
      </c>
      <c r="D789" s="37" t="s">
        <v>36</v>
      </c>
      <c r="E789" s="38" t="s">
        <v>3</v>
      </c>
      <c r="F789" s="37" t="s">
        <v>2</v>
      </c>
      <c r="G789" s="39" t="s">
        <v>9</v>
      </c>
      <c r="H789" s="40" t="s">
        <v>7</v>
      </c>
      <c r="I789" s="43">
        <f>I790+I793+I798+I804</f>
        <v>1200.5</v>
      </c>
      <c r="J789" s="43">
        <f>J793</f>
        <v>0.1</v>
      </c>
      <c r="K789" s="45">
        <f t="shared" si="48"/>
        <v>1200.5999999999999</v>
      </c>
      <c r="L789" s="78">
        <f>L798</f>
        <v>56.76793</v>
      </c>
      <c r="M789" s="82">
        <f t="shared" si="46"/>
        <v>1257.3679299999999</v>
      </c>
      <c r="N789" s="82"/>
      <c r="O789" s="82">
        <f t="shared" si="47"/>
        <v>1257.3679299999999</v>
      </c>
      <c r="P789" s="196"/>
      <c r="Q789" s="125">
        <f t="shared" si="45"/>
        <v>1257.3679299999999</v>
      </c>
    </row>
    <row r="790" spans="1:17" ht="22.5" customHeight="1" x14ac:dyDescent="0.2">
      <c r="A790" s="7" t="s">
        <v>311</v>
      </c>
      <c r="B790" s="61">
        <v>298</v>
      </c>
      <c r="C790" s="62">
        <v>1006</v>
      </c>
      <c r="D790" s="37">
        <v>6</v>
      </c>
      <c r="E790" s="38">
        <v>0</v>
      </c>
      <c r="F790" s="37">
        <v>0</v>
      </c>
      <c r="G790" s="39">
        <v>78730</v>
      </c>
      <c r="H790" s="40"/>
      <c r="I790" s="43">
        <f>I791</f>
        <v>45.6</v>
      </c>
      <c r="J790" s="43"/>
      <c r="K790" s="45">
        <f t="shared" si="48"/>
        <v>45.6</v>
      </c>
      <c r="L790" s="78"/>
      <c r="M790" s="82">
        <f t="shared" si="46"/>
        <v>45.6</v>
      </c>
      <c r="N790" s="82"/>
      <c r="O790" s="82">
        <f t="shared" si="47"/>
        <v>45.6</v>
      </c>
      <c r="P790" s="145"/>
      <c r="Q790" s="125">
        <f t="shared" si="45"/>
        <v>45.6</v>
      </c>
    </row>
    <row r="791" spans="1:17" ht="12.75" customHeight="1" x14ac:dyDescent="0.2">
      <c r="A791" s="7" t="s">
        <v>40</v>
      </c>
      <c r="B791" s="61">
        <v>298</v>
      </c>
      <c r="C791" s="62">
        <v>1006</v>
      </c>
      <c r="D791" s="37" t="s">
        <v>36</v>
      </c>
      <c r="E791" s="38" t="s">
        <v>3</v>
      </c>
      <c r="F791" s="37" t="s">
        <v>2</v>
      </c>
      <c r="G791" s="39">
        <v>78730</v>
      </c>
      <c r="H791" s="40">
        <v>300</v>
      </c>
      <c r="I791" s="43">
        <f>I792</f>
        <v>45.6</v>
      </c>
      <c r="J791" s="43"/>
      <c r="K791" s="45">
        <f t="shared" si="48"/>
        <v>45.6</v>
      </c>
      <c r="L791" s="78"/>
      <c r="M791" s="82">
        <f t="shared" si="46"/>
        <v>45.6</v>
      </c>
      <c r="N791" s="82"/>
      <c r="O791" s="82">
        <f t="shared" si="47"/>
        <v>45.6</v>
      </c>
      <c r="P791" s="145"/>
      <c r="Q791" s="125">
        <f t="shared" si="45"/>
        <v>45.6</v>
      </c>
    </row>
    <row r="792" spans="1:17" ht="22.5" customHeight="1" x14ac:dyDescent="0.2">
      <c r="A792" s="7" t="s">
        <v>46</v>
      </c>
      <c r="B792" s="61">
        <v>298</v>
      </c>
      <c r="C792" s="62">
        <v>1006</v>
      </c>
      <c r="D792" s="37" t="s">
        <v>36</v>
      </c>
      <c r="E792" s="38" t="s">
        <v>3</v>
      </c>
      <c r="F792" s="37" t="s">
        <v>2</v>
      </c>
      <c r="G792" s="39">
        <v>78730</v>
      </c>
      <c r="H792" s="40">
        <v>320</v>
      </c>
      <c r="I792" s="43">
        <v>45.6</v>
      </c>
      <c r="J792" s="43"/>
      <c r="K792" s="45">
        <f t="shared" si="48"/>
        <v>45.6</v>
      </c>
      <c r="L792" s="78"/>
      <c r="M792" s="82">
        <f t="shared" si="46"/>
        <v>45.6</v>
      </c>
      <c r="N792" s="82"/>
      <c r="O792" s="82">
        <f t="shared" si="47"/>
        <v>45.6</v>
      </c>
      <c r="P792" s="145"/>
      <c r="Q792" s="125">
        <f t="shared" si="45"/>
        <v>45.6</v>
      </c>
    </row>
    <row r="793" spans="1:17" ht="12.75" customHeight="1" x14ac:dyDescent="0.2">
      <c r="A793" s="7" t="s">
        <v>49</v>
      </c>
      <c r="B793" s="61">
        <v>298</v>
      </c>
      <c r="C793" s="62">
        <v>1006</v>
      </c>
      <c r="D793" s="37" t="s">
        <v>36</v>
      </c>
      <c r="E793" s="38" t="s">
        <v>3</v>
      </c>
      <c r="F793" s="37" t="s">
        <v>2</v>
      </c>
      <c r="G793" s="39" t="s">
        <v>48</v>
      </c>
      <c r="H793" s="40" t="s">
        <v>7</v>
      </c>
      <c r="I793" s="43">
        <f>I794+I796</f>
        <v>89.9</v>
      </c>
      <c r="J793" s="43">
        <f>J796</f>
        <v>0.1</v>
      </c>
      <c r="K793" s="45">
        <f t="shared" si="48"/>
        <v>90</v>
      </c>
      <c r="L793" s="78"/>
      <c r="M793" s="82">
        <f t="shared" si="46"/>
        <v>90</v>
      </c>
      <c r="N793" s="82"/>
      <c r="O793" s="82">
        <f t="shared" si="47"/>
        <v>90</v>
      </c>
      <c r="P793" s="145"/>
      <c r="Q793" s="125">
        <f t="shared" si="45"/>
        <v>90</v>
      </c>
    </row>
    <row r="794" spans="1:17" ht="22.5" customHeight="1" x14ac:dyDescent="0.2">
      <c r="A794" s="7" t="s">
        <v>14</v>
      </c>
      <c r="B794" s="61">
        <v>298</v>
      </c>
      <c r="C794" s="62">
        <v>1006</v>
      </c>
      <c r="D794" s="37" t="s">
        <v>36</v>
      </c>
      <c r="E794" s="38" t="s">
        <v>3</v>
      </c>
      <c r="F794" s="37" t="s">
        <v>2</v>
      </c>
      <c r="G794" s="39" t="s">
        <v>48</v>
      </c>
      <c r="H794" s="40">
        <v>200</v>
      </c>
      <c r="I794" s="43">
        <f>I795</f>
        <v>79</v>
      </c>
      <c r="J794" s="43"/>
      <c r="K794" s="45">
        <f t="shared" si="48"/>
        <v>79</v>
      </c>
      <c r="L794" s="78"/>
      <c r="M794" s="82">
        <f t="shared" si="46"/>
        <v>79</v>
      </c>
      <c r="N794" s="82"/>
      <c r="O794" s="82">
        <f t="shared" si="47"/>
        <v>79</v>
      </c>
      <c r="P794" s="145"/>
      <c r="Q794" s="125">
        <f t="shared" si="45"/>
        <v>79</v>
      </c>
    </row>
    <row r="795" spans="1:17" ht="22.5" customHeight="1" x14ac:dyDescent="0.2">
      <c r="A795" s="7" t="s">
        <v>13</v>
      </c>
      <c r="B795" s="61">
        <v>298</v>
      </c>
      <c r="C795" s="62">
        <v>1006</v>
      </c>
      <c r="D795" s="37" t="s">
        <v>36</v>
      </c>
      <c r="E795" s="38" t="s">
        <v>3</v>
      </c>
      <c r="F795" s="37" t="s">
        <v>2</v>
      </c>
      <c r="G795" s="39" t="s">
        <v>48</v>
      </c>
      <c r="H795" s="40">
        <v>240</v>
      </c>
      <c r="I795" s="43">
        <v>79</v>
      </c>
      <c r="J795" s="43"/>
      <c r="K795" s="45">
        <f t="shared" si="48"/>
        <v>79</v>
      </c>
      <c r="L795" s="78"/>
      <c r="M795" s="82">
        <f t="shared" si="46"/>
        <v>79</v>
      </c>
      <c r="N795" s="82"/>
      <c r="O795" s="82">
        <f t="shared" si="47"/>
        <v>79</v>
      </c>
      <c r="P795" s="145"/>
      <c r="Q795" s="125">
        <f t="shared" si="45"/>
        <v>79</v>
      </c>
    </row>
    <row r="796" spans="1:17" ht="12.75" customHeight="1" x14ac:dyDescent="0.2">
      <c r="A796" s="7" t="s">
        <v>40</v>
      </c>
      <c r="B796" s="61">
        <v>298</v>
      </c>
      <c r="C796" s="62">
        <v>1006</v>
      </c>
      <c r="D796" s="37" t="s">
        <v>36</v>
      </c>
      <c r="E796" s="38" t="s">
        <v>3</v>
      </c>
      <c r="F796" s="37" t="s">
        <v>2</v>
      </c>
      <c r="G796" s="39" t="s">
        <v>48</v>
      </c>
      <c r="H796" s="40">
        <v>300</v>
      </c>
      <c r="I796" s="43">
        <f>I797</f>
        <v>10.9</v>
      </c>
      <c r="J796" s="43">
        <f>J797</f>
        <v>0.1</v>
      </c>
      <c r="K796" s="45">
        <f t="shared" si="48"/>
        <v>11</v>
      </c>
      <c r="L796" s="78"/>
      <c r="M796" s="82">
        <f t="shared" si="46"/>
        <v>11</v>
      </c>
      <c r="N796" s="82"/>
      <c r="O796" s="82">
        <f t="shared" si="47"/>
        <v>11</v>
      </c>
      <c r="P796" s="145"/>
      <c r="Q796" s="125">
        <f t="shared" si="45"/>
        <v>11</v>
      </c>
    </row>
    <row r="797" spans="1:17" ht="22.5" customHeight="1" x14ac:dyDescent="0.2">
      <c r="A797" s="7" t="s">
        <v>46</v>
      </c>
      <c r="B797" s="61">
        <v>298</v>
      </c>
      <c r="C797" s="62">
        <v>1006</v>
      </c>
      <c r="D797" s="37" t="s">
        <v>36</v>
      </c>
      <c r="E797" s="38" t="s">
        <v>3</v>
      </c>
      <c r="F797" s="37" t="s">
        <v>2</v>
      </c>
      <c r="G797" s="39" t="s">
        <v>48</v>
      </c>
      <c r="H797" s="40">
        <v>320</v>
      </c>
      <c r="I797" s="43">
        <v>10.9</v>
      </c>
      <c r="J797" s="43">
        <v>0.1</v>
      </c>
      <c r="K797" s="45">
        <f t="shared" si="48"/>
        <v>11</v>
      </c>
      <c r="L797" s="78"/>
      <c r="M797" s="82">
        <f t="shared" si="46"/>
        <v>11</v>
      </c>
      <c r="N797" s="82"/>
      <c r="O797" s="82">
        <f t="shared" si="47"/>
        <v>11</v>
      </c>
      <c r="P797" s="145"/>
      <c r="Q797" s="125">
        <f t="shared" si="45"/>
        <v>11</v>
      </c>
    </row>
    <row r="798" spans="1:17" ht="22.5" customHeight="1" x14ac:dyDescent="0.2">
      <c r="A798" s="7" t="s">
        <v>47</v>
      </c>
      <c r="B798" s="61">
        <v>298</v>
      </c>
      <c r="C798" s="62">
        <v>1006</v>
      </c>
      <c r="D798" s="37" t="s">
        <v>36</v>
      </c>
      <c r="E798" s="38" t="s">
        <v>3</v>
      </c>
      <c r="F798" s="37" t="s">
        <v>2</v>
      </c>
      <c r="G798" s="39" t="s">
        <v>45</v>
      </c>
      <c r="H798" s="40" t="s">
        <v>7</v>
      </c>
      <c r="I798" s="43">
        <f>I799+I801</f>
        <v>1000</v>
      </c>
      <c r="J798" s="43"/>
      <c r="K798" s="45">
        <f t="shared" si="48"/>
        <v>1000</v>
      </c>
      <c r="L798" s="78">
        <f>L801</f>
        <v>56.76793</v>
      </c>
      <c r="M798" s="82">
        <f t="shared" si="46"/>
        <v>1056.76793</v>
      </c>
      <c r="N798" s="82"/>
      <c r="O798" s="82">
        <f t="shared" si="47"/>
        <v>1056.76793</v>
      </c>
      <c r="P798" s="145"/>
      <c r="Q798" s="125">
        <f t="shared" si="45"/>
        <v>1056.76793</v>
      </c>
    </row>
    <row r="799" spans="1:17" ht="22.5" customHeight="1" x14ac:dyDescent="0.2">
      <c r="A799" s="7" t="s">
        <v>14</v>
      </c>
      <c r="B799" s="61">
        <v>298</v>
      </c>
      <c r="C799" s="62">
        <v>1006</v>
      </c>
      <c r="D799" s="37" t="s">
        <v>36</v>
      </c>
      <c r="E799" s="38" t="s">
        <v>3</v>
      </c>
      <c r="F799" s="37" t="s">
        <v>2</v>
      </c>
      <c r="G799" s="39" t="s">
        <v>45</v>
      </c>
      <c r="H799" s="40">
        <v>200</v>
      </c>
      <c r="I799" s="43">
        <f>I800</f>
        <v>340</v>
      </c>
      <c r="J799" s="43"/>
      <c r="K799" s="45">
        <f t="shared" si="48"/>
        <v>340</v>
      </c>
      <c r="L799" s="78"/>
      <c r="M799" s="82">
        <f t="shared" si="46"/>
        <v>340</v>
      </c>
      <c r="N799" s="82"/>
      <c r="O799" s="82">
        <f t="shared" si="47"/>
        <v>340</v>
      </c>
      <c r="P799" s="145"/>
      <c r="Q799" s="125">
        <f t="shared" si="45"/>
        <v>340</v>
      </c>
    </row>
    <row r="800" spans="1:17" ht="22.5" customHeight="1" x14ac:dyDescent="0.2">
      <c r="A800" s="7" t="s">
        <v>13</v>
      </c>
      <c r="B800" s="61">
        <v>298</v>
      </c>
      <c r="C800" s="62">
        <v>1006</v>
      </c>
      <c r="D800" s="37" t="s">
        <v>36</v>
      </c>
      <c r="E800" s="38" t="s">
        <v>3</v>
      </c>
      <c r="F800" s="37" t="s">
        <v>2</v>
      </c>
      <c r="G800" s="39" t="s">
        <v>45</v>
      </c>
      <c r="H800" s="40">
        <v>240</v>
      </c>
      <c r="I800" s="43">
        <v>340</v>
      </c>
      <c r="J800" s="43"/>
      <c r="K800" s="45">
        <f t="shared" si="48"/>
        <v>340</v>
      </c>
      <c r="L800" s="78"/>
      <c r="M800" s="82">
        <f t="shared" si="46"/>
        <v>340</v>
      </c>
      <c r="N800" s="82"/>
      <c r="O800" s="82">
        <f t="shared" si="47"/>
        <v>340</v>
      </c>
      <c r="P800" s="145"/>
      <c r="Q800" s="125">
        <f t="shared" si="45"/>
        <v>340</v>
      </c>
    </row>
    <row r="801" spans="1:17" ht="12.75" customHeight="1" x14ac:dyDescent="0.2">
      <c r="A801" s="7" t="s">
        <v>40</v>
      </c>
      <c r="B801" s="61">
        <v>298</v>
      </c>
      <c r="C801" s="62">
        <v>1006</v>
      </c>
      <c r="D801" s="37" t="s">
        <v>36</v>
      </c>
      <c r="E801" s="38" t="s">
        <v>3</v>
      </c>
      <c r="F801" s="37" t="s">
        <v>2</v>
      </c>
      <c r="G801" s="39" t="s">
        <v>45</v>
      </c>
      <c r="H801" s="40">
        <v>300</v>
      </c>
      <c r="I801" s="43">
        <f>I802</f>
        <v>660</v>
      </c>
      <c r="J801" s="43">
        <f>J802+J803</f>
        <v>0</v>
      </c>
      <c r="K801" s="45">
        <f t="shared" si="48"/>
        <v>660</v>
      </c>
      <c r="L801" s="78">
        <f>L803</f>
        <v>56.76793</v>
      </c>
      <c r="M801" s="82">
        <f t="shared" si="46"/>
        <v>716.76792999999998</v>
      </c>
      <c r="N801" s="82"/>
      <c r="O801" s="82">
        <f t="shared" si="47"/>
        <v>716.76792999999998</v>
      </c>
      <c r="P801" s="145"/>
      <c r="Q801" s="125">
        <f t="shared" si="45"/>
        <v>716.76792999999998</v>
      </c>
    </row>
    <row r="802" spans="1:17" ht="22.5" customHeight="1" x14ac:dyDescent="0.2">
      <c r="A802" s="7" t="s">
        <v>46</v>
      </c>
      <c r="B802" s="61">
        <v>298</v>
      </c>
      <c r="C802" s="62">
        <v>1006</v>
      </c>
      <c r="D802" s="37" t="s">
        <v>36</v>
      </c>
      <c r="E802" s="38" t="s">
        <v>3</v>
      </c>
      <c r="F802" s="37" t="s">
        <v>2</v>
      </c>
      <c r="G802" s="39" t="s">
        <v>45</v>
      </c>
      <c r="H802" s="40">
        <v>320</v>
      </c>
      <c r="I802" s="43">
        <f>460+200</f>
        <v>660</v>
      </c>
      <c r="J802" s="43">
        <v>-200</v>
      </c>
      <c r="K802" s="45">
        <f t="shared" si="48"/>
        <v>460</v>
      </c>
      <c r="L802" s="78"/>
      <c r="M802" s="82">
        <f t="shared" si="46"/>
        <v>460</v>
      </c>
      <c r="N802" s="82"/>
      <c r="O802" s="82">
        <f t="shared" si="47"/>
        <v>460</v>
      </c>
      <c r="P802" s="145"/>
      <c r="Q802" s="125">
        <f t="shared" si="45"/>
        <v>460</v>
      </c>
    </row>
    <row r="803" spans="1:17" ht="16.149999999999999" customHeight="1" x14ac:dyDescent="0.2">
      <c r="A803" s="7" t="s">
        <v>354</v>
      </c>
      <c r="B803" s="61">
        <v>298</v>
      </c>
      <c r="C803" s="62">
        <v>1006</v>
      </c>
      <c r="D803" s="37" t="s">
        <v>36</v>
      </c>
      <c r="E803" s="38" t="s">
        <v>3</v>
      </c>
      <c r="F803" s="37" t="s">
        <v>2</v>
      </c>
      <c r="G803" s="39" t="s">
        <v>45</v>
      </c>
      <c r="H803" s="40">
        <v>360</v>
      </c>
      <c r="I803" s="43"/>
      <c r="J803" s="43">
        <v>200</v>
      </c>
      <c r="K803" s="45">
        <f t="shared" si="48"/>
        <v>200</v>
      </c>
      <c r="L803" s="78">
        <v>56.76793</v>
      </c>
      <c r="M803" s="82">
        <f t="shared" si="46"/>
        <v>256.76792999999998</v>
      </c>
      <c r="N803" s="82"/>
      <c r="O803" s="82">
        <f t="shared" si="47"/>
        <v>256.76792999999998</v>
      </c>
      <c r="P803" s="145"/>
      <c r="Q803" s="125">
        <f t="shared" si="45"/>
        <v>256.76792999999998</v>
      </c>
    </row>
    <row r="804" spans="1:17" ht="56.25" customHeight="1" x14ac:dyDescent="0.2">
      <c r="A804" s="7" t="s">
        <v>44</v>
      </c>
      <c r="B804" s="61">
        <v>298</v>
      </c>
      <c r="C804" s="62">
        <v>1006</v>
      </c>
      <c r="D804" s="37" t="s">
        <v>36</v>
      </c>
      <c r="E804" s="38" t="s">
        <v>3</v>
      </c>
      <c r="F804" s="37" t="s">
        <v>2</v>
      </c>
      <c r="G804" s="39" t="s">
        <v>42</v>
      </c>
      <c r="H804" s="40" t="s">
        <v>7</v>
      </c>
      <c r="I804" s="43">
        <f>I805</f>
        <v>65</v>
      </c>
      <c r="J804" s="43"/>
      <c r="K804" s="45">
        <f t="shared" si="48"/>
        <v>65</v>
      </c>
      <c r="L804" s="78"/>
      <c r="M804" s="82">
        <f t="shared" si="46"/>
        <v>65</v>
      </c>
      <c r="N804" s="82"/>
      <c r="O804" s="82">
        <f t="shared" si="47"/>
        <v>65</v>
      </c>
      <c r="P804" s="145"/>
      <c r="Q804" s="125">
        <f t="shared" ref="Q804:Q880" si="49">O804+P804</f>
        <v>65</v>
      </c>
    </row>
    <row r="805" spans="1:17" ht="12.75" customHeight="1" x14ac:dyDescent="0.2">
      <c r="A805" s="7" t="s">
        <v>40</v>
      </c>
      <c r="B805" s="61">
        <v>298</v>
      </c>
      <c r="C805" s="62">
        <v>1006</v>
      </c>
      <c r="D805" s="37" t="s">
        <v>36</v>
      </c>
      <c r="E805" s="38" t="s">
        <v>3</v>
      </c>
      <c r="F805" s="37" t="s">
        <v>2</v>
      </c>
      <c r="G805" s="39" t="s">
        <v>42</v>
      </c>
      <c r="H805" s="40">
        <v>300</v>
      </c>
      <c r="I805" s="43">
        <f>I806</f>
        <v>65</v>
      </c>
      <c r="J805" s="43"/>
      <c r="K805" s="45">
        <f t="shared" si="48"/>
        <v>65</v>
      </c>
      <c r="L805" s="76"/>
      <c r="M805" s="82">
        <f t="shared" si="46"/>
        <v>65</v>
      </c>
      <c r="N805" s="82"/>
      <c r="O805" s="82">
        <f t="shared" si="47"/>
        <v>65</v>
      </c>
      <c r="P805" s="145"/>
      <c r="Q805" s="125">
        <f t="shared" si="49"/>
        <v>65</v>
      </c>
    </row>
    <row r="806" spans="1:17" ht="12.75" customHeight="1" x14ac:dyDescent="0.2">
      <c r="A806" s="7" t="s">
        <v>43</v>
      </c>
      <c r="B806" s="61">
        <v>298</v>
      </c>
      <c r="C806" s="62">
        <v>1006</v>
      </c>
      <c r="D806" s="37" t="s">
        <v>36</v>
      </c>
      <c r="E806" s="38" t="s">
        <v>3</v>
      </c>
      <c r="F806" s="37" t="s">
        <v>2</v>
      </c>
      <c r="G806" s="39" t="s">
        <v>42</v>
      </c>
      <c r="H806" s="40">
        <v>310</v>
      </c>
      <c r="I806" s="43">
        <v>65</v>
      </c>
      <c r="J806" s="43"/>
      <c r="K806" s="45">
        <f t="shared" si="48"/>
        <v>65</v>
      </c>
      <c r="L806" s="76"/>
      <c r="M806" s="82">
        <f t="shared" si="46"/>
        <v>65</v>
      </c>
      <c r="N806" s="82"/>
      <c r="O806" s="82">
        <f t="shared" si="47"/>
        <v>65</v>
      </c>
      <c r="P806" s="145"/>
      <c r="Q806" s="125">
        <f t="shared" si="49"/>
        <v>65</v>
      </c>
    </row>
    <row r="807" spans="1:17" ht="45" customHeight="1" x14ac:dyDescent="0.2">
      <c r="A807" s="7" t="s">
        <v>318</v>
      </c>
      <c r="B807" s="61">
        <v>298</v>
      </c>
      <c r="C807" s="62">
        <v>1006</v>
      </c>
      <c r="D807" s="37" t="s">
        <v>41</v>
      </c>
      <c r="E807" s="38" t="s">
        <v>3</v>
      </c>
      <c r="F807" s="37" t="s">
        <v>2</v>
      </c>
      <c r="G807" s="39" t="s">
        <v>9</v>
      </c>
      <c r="H807" s="40" t="s">
        <v>7</v>
      </c>
      <c r="I807" s="43">
        <f>I808</f>
        <v>5630</v>
      </c>
      <c r="J807" s="43">
        <f>J808</f>
        <v>-0.1</v>
      </c>
      <c r="K807" s="45">
        <f t="shared" si="48"/>
        <v>5629.9</v>
      </c>
      <c r="L807" s="76"/>
      <c r="M807" s="82">
        <f t="shared" si="46"/>
        <v>5629.9</v>
      </c>
      <c r="N807" s="82"/>
      <c r="O807" s="82">
        <f t="shared" si="47"/>
        <v>5629.9</v>
      </c>
      <c r="P807" s="216"/>
      <c r="Q807" s="125">
        <f t="shared" si="49"/>
        <v>5629.9</v>
      </c>
    </row>
    <row r="808" spans="1:17" ht="59.65" customHeight="1" x14ac:dyDescent="0.2">
      <c r="A808" s="7" t="s">
        <v>312</v>
      </c>
      <c r="B808" s="61">
        <v>298</v>
      </c>
      <c r="C808" s="62">
        <v>1006</v>
      </c>
      <c r="D808" s="37" t="s">
        <v>41</v>
      </c>
      <c r="E808" s="38" t="s">
        <v>3</v>
      </c>
      <c r="F808" s="37" t="s">
        <v>2</v>
      </c>
      <c r="G808" s="39">
        <v>78792</v>
      </c>
      <c r="H808" s="40" t="s">
        <v>7</v>
      </c>
      <c r="I808" s="43">
        <f>I809+I811</f>
        <v>5630</v>
      </c>
      <c r="J808" s="43">
        <f>J811</f>
        <v>-0.1</v>
      </c>
      <c r="K808" s="45">
        <f t="shared" si="48"/>
        <v>5629.9</v>
      </c>
      <c r="L808" s="76"/>
      <c r="M808" s="82">
        <f t="shared" si="46"/>
        <v>5629.9</v>
      </c>
      <c r="N808" s="82"/>
      <c r="O808" s="82">
        <f t="shared" si="47"/>
        <v>5629.9</v>
      </c>
      <c r="P808" s="145"/>
      <c r="Q808" s="125">
        <f t="shared" si="49"/>
        <v>5629.9</v>
      </c>
    </row>
    <row r="809" spans="1:17" ht="45" customHeight="1" x14ac:dyDescent="0.2">
      <c r="A809" s="7" t="s">
        <v>6</v>
      </c>
      <c r="B809" s="61">
        <v>298</v>
      </c>
      <c r="C809" s="62">
        <v>1006</v>
      </c>
      <c r="D809" s="37" t="s">
        <v>41</v>
      </c>
      <c r="E809" s="38" t="s">
        <v>3</v>
      </c>
      <c r="F809" s="37" t="s">
        <v>2</v>
      </c>
      <c r="G809" s="39">
        <v>78792</v>
      </c>
      <c r="H809" s="40">
        <v>100</v>
      </c>
      <c r="I809" s="43">
        <f>I810</f>
        <v>5053.8</v>
      </c>
      <c r="J809" s="43"/>
      <c r="K809" s="45">
        <f t="shared" si="48"/>
        <v>5053.8</v>
      </c>
      <c r="L809" s="76"/>
      <c r="M809" s="82">
        <f t="shared" si="46"/>
        <v>5053.8</v>
      </c>
      <c r="N809" s="82"/>
      <c r="O809" s="82">
        <f t="shared" si="47"/>
        <v>5053.8</v>
      </c>
      <c r="P809" s="145"/>
      <c r="Q809" s="125">
        <f t="shared" si="49"/>
        <v>5053.8</v>
      </c>
    </row>
    <row r="810" spans="1:17" ht="22.5" customHeight="1" x14ac:dyDescent="0.2">
      <c r="A810" s="7" t="s">
        <v>5</v>
      </c>
      <c r="B810" s="61">
        <v>298</v>
      </c>
      <c r="C810" s="62">
        <v>1006</v>
      </c>
      <c r="D810" s="37" t="s">
        <v>41</v>
      </c>
      <c r="E810" s="38" t="s">
        <v>3</v>
      </c>
      <c r="F810" s="37" t="s">
        <v>2</v>
      </c>
      <c r="G810" s="39">
        <v>78792</v>
      </c>
      <c r="H810" s="40">
        <v>120</v>
      </c>
      <c r="I810" s="43">
        <f>3615.3+346.7+1091.8</f>
        <v>5053.8</v>
      </c>
      <c r="J810" s="43"/>
      <c r="K810" s="45">
        <f t="shared" si="48"/>
        <v>5053.8</v>
      </c>
      <c r="L810" s="76"/>
      <c r="M810" s="82">
        <f t="shared" si="46"/>
        <v>5053.8</v>
      </c>
      <c r="N810" s="82"/>
      <c r="O810" s="82">
        <f t="shared" si="47"/>
        <v>5053.8</v>
      </c>
      <c r="P810" s="145"/>
      <c r="Q810" s="125">
        <f t="shared" si="49"/>
        <v>5053.8</v>
      </c>
    </row>
    <row r="811" spans="1:17" ht="22.5" customHeight="1" x14ac:dyDescent="0.2">
      <c r="A811" s="7" t="s">
        <v>14</v>
      </c>
      <c r="B811" s="61">
        <v>298</v>
      </c>
      <c r="C811" s="62">
        <v>1006</v>
      </c>
      <c r="D811" s="37" t="s">
        <v>41</v>
      </c>
      <c r="E811" s="38" t="s">
        <v>3</v>
      </c>
      <c r="F811" s="37" t="s">
        <v>2</v>
      </c>
      <c r="G811" s="39">
        <v>78792</v>
      </c>
      <c r="H811" s="40">
        <v>200</v>
      </c>
      <c r="I811" s="43">
        <f>I812</f>
        <v>576.20000000000005</v>
      </c>
      <c r="J811" s="43">
        <f>J812</f>
        <v>-0.1</v>
      </c>
      <c r="K811" s="45">
        <f t="shared" si="48"/>
        <v>576.1</v>
      </c>
      <c r="L811" s="76"/>
      <c r="M811" s="82">
        <f t="shared" si="46"/>
        <v>576.1</v>
      </c>
      <c r="N811" s="82"/>
      <c r="O811" s="82">
        <f t="shared" si="47"/>
        <v>576.1</v>
      </c>
      <c r="P811" s="145"/>
      <c r="Q811" s="125">
        <f t="shared" si="49"/>
        <v>576.1</v>
      </c>
    </row>
    <row r="812" spans="1:17" ht="22.5" customHeight="1" x14ac:dyDescent="0.2">
      <c r="A812" s="7" t="s">
        <v>13</v>
      </c>
      <c r="B812" s="61">
        <v>298</v>
      </c>
      <c r="C812" s="62">
        <v>1006</v>
      </c>
      <c r="D812" s="37" t="s">
        <v>41</v>
      </c>
      <c r="E812" s="38" t="s">
        <v>3</v>
      </c>
      <c r="F812" s="37" t="s">
        <v>2</v>
      </c>
      <c r="G812" s="39">
        <v>78792</v>
      </c>
      <c r="H812" s="40">
        <v>240</v>
      </c>
      <c r="I812" s="43">
        <v>576.20000000000005</v>
      </c>
      <c r="J812" s="43">
        <v>-0.1</v>
      </c>
      <c r="K812" s="45">
        <f t="shared" si="48"/>
        <v>576.1</v>
      </c>
      <c r="L812" s="76"/>
      <c r="M812" s="82">
        <f t="shared" si="46"/>
        <v>576.1</v>
      </c>
      <c r="N812" s="82"/>
      <c r="O812" s="82">
        <f t="shared" si="47"/>
        <v>576.1</v>
      </c>
      <c r="P812" s="145"/>
      <c r="Q812" s="125">
        <f t="shared" si="49"/>
        <v>576.1</v>
      </c>
    </row>
    <row r="813" spans="1:17" ht="22.5" customHeight="1" x14ac:dyDescent="0.2">
      <c r="A813" s="64" t="s">
        <v>32</v>
      </c>
      <c r="B813" s="61">
        <v>298</v>
      </c>
      <c r="C813" s="62">
        <v>1006</v>
      </c>
      <c r="D813" s="37">
        <v>55</v>
      </c>
      <c r="E813" s="38" t="s">
        <v>3</v>
      </c>
      <c r="F813" s="37" t="s">
        <v>2</v>
      </c>
      <c r="G813" s="39">
        <v>0</v>
      </c>
      <c r="H813" s="40"/>
      <c r="I813" s="43"/>
      <c r="J813" s="43"/>
      <c r="K813" s="45"/>
      <c r="L813" s="78">
        <f>L814</f>
        <v>70</v>
      </c>
      <c r="M813" s="82">
        <f t="shared" si="46"/>
        <v>70</v>
      </c>
      <c r="N813" s="82"/>
      <c r="O813" s="82">
        <f t="shared" si="47"/>
        <v>70</v>
      </c>
      <c r="P813" s="219">
        <f>P814</f>
        <v>50</v>
      </c>
      <c r="Q813" s="223">
        <f t="shared" si="49"/>
        <v>120</v>
      </c>
    </row>
    <row r="814" spans="1:17" ht="22.5" customHeight="1" x14ac:dyDescent="0.2">
      <c r="A814" s="64" t="s">
        <v>32</v>
      </c>
      <c r="B814" s="61">
        <v>298</v>
      </c>
      <c r="C814" s="62">
        <v>1006</v>
      </c>
      <c r="D814" s="37">
        <v>55</v>
      </c>
      <c r="E814" s="38" t="s">
        <v>3</v>
      </c>
      <c r="F814" s="37" t="s">
        <v>2</v>
      </c>
      <c r="G814" s="39">
        <v>81400</v>
      </c>
      <c r="H814" s="40"/>
      <c r="I814" s="43"/>
      <c r="J814" s="43"/>
      <c r="K814" s="45"/>
      <c r="L814" s="78">
        <f>L815</f>
        <v>70</v>
      </c>
      <c r="M814" s="82">
        <f t="shared" si="46"/>
        <v>70</v>
      </c>
      <c r="N814" s="82"/>
      <c r="O814" s="82">
        <f t="shared" si="47"/>
        <v>70</v>
      </c>
      <c r="P814" s="219">
        <f>P816</f>
        <v>50</v>
      </c>
      <c r="Q814" s="223">
        <f t="shared" si="49"/>
        <v>120</v>
      </c>
    </row>
    <row r="815" spans="1:17" ht="22.5" customHeight="1" x14ac:dyDescent="0.2">
      <c r="A815" s="7" t="s">
        <v>14</v>
      </c>
      <c r="B815" s="61">
        <v>298</v>
      </c>
      <c r="C815" s="62">
        <v>1006</v>
      </c>
      <c r="D815" s="37">
        <v>55</v>
      </c>
      <c r="E815" s="38" t="s">
        <v>3</v>
      </c>
      <c r="F815" s="37" t="s">
        <v>2</v>
      </c>
      <c r="G815" s="39">
        <v>81400</v>
      </c>
      <c r="H815" s="40">
        <v>300</v>
      </c>
      <c r="I815" s="43"/>
      <c r="J815" s="43"/>
      <c r="K815" s="45"/>
      <c r="L815" s="78">
        <f>L816</f>
        <v>70</v>
      </c>
      <c r="M815" s="82">
        <f t="shared" si="46"/>
        <v>70</v>
      </c>
      <c r="N815" s="82"/>
      <c r="O815" s="82">
        <f t="shared" si="47"/>
        <v>70</v>
      </c>
      <c r="P815" s="219">
        <f>P816</f>
        <v>50</v>
      </c>
      <c r="Q815" s="223">
        <f t="shared" si="49"/>
        <v>120</v>
      </c>
    </row>
    <row r="816" spans="1:17" ht="22.5" customHeight="1" x14ac:dyDescent="0.2">
      <c r="A816" s="7" t="s">
        <v>13</v>
      </c>
      <c r="B816" s="61">
        <v>298</v>
      </c>
      <c r="C816" s="62">
        <v>1006</v>
      </c>
      <c r="D816" s="37">
        <v>55</v>
      </c>
      <c r="E816" s="38" t="s">
        <v>3</v>
      </c>
      <c r="F816" s="37" t="s">
        <v>2</v>
      </c>
      <c r="G816" s="39">
        <v>81400</v>
      </c>
      <c r="H816" s="40">
        <v>360</v>
      </c>
      <c r="I816" s="43"/>
      <c r="J816" s="43"/>
      <c r="K816" s="45"/>
      <c r="L816" s="78">
        <v>70</v>
      </c>
      <c r="M816" s="82">
        <f t="shared" si="46"/>
        <v>70</v>
      </c>
      <c r="N816" s="82"/>
      <c r="O816" s="82">
        <f t="shared" si="47"/>
        <v>70</v>
      </c>
      <c r="P816" s="219">
        <v>50</v>
      </c>
      <c r="Q816" s="223">
        <f t="shared" si="49"/>
        <v>120</v>
      </c>
    </row>
    <row r="817" spans="1:17" ht="12.75" customHeight="1" x14ac:dyDescent="0.2">
      <c r="A817" s="7" t="s">
        <v>39</v>
      </c>
      <c r="B817" s="61">
        <v>298</v>
      </c>
      <c r="C817" s="62">
        <v>1100</v>
      </c>
      <c r="D817" s="37" t="s">
        <v>7</v>
      </c>
      <c r="E817" s="38" t="s">
        <v>7</v>
      </c>
      <c r="F817" s="37" t="s">
        <v>7</v>
      </c>
      <c r="G817" s="39" t="s">
        <v>7</v>
      </c>
      <c r="H817" s="40" t="s">
        <v>7</v>
      </c>
      <c r="I817" s="43">
        <f>I818</f>
        <v>680</v>
      </c>
      <c r="J817" s="43"/>
      <c r="K817" s="45">
        <f t="shared" si="48"/>
        <v>680</v>
      </c>
      <c r="L817" s="76"/>
      <c r="M817" s="82">
        <f t="shared" si="46"/>
        <v>680</v>
      </c>
      <c r="N817" s="82">
        <f>N818</f>
        <v>2008.13</v>
      </c>
      <c r="O817" s="82">
        <f t="shared" si="47"/>
        <v>2688.13</v>
      </c>
      <c r="P817" s="82">
        <f>P818</f>
        <v>359.90520000000004</v>
      </c>
      <c r="Q817" s="223">
        <f t="shared" si="49"/>
        <v>3048.0352000000003</v>
      </c>
    </row>
    <row r="818" spans="1:17" ht="12.75" customHeight="1" x14ac:dyDescent="0.2">
      <c r="A818" s="7" t="s">
        <v>38</v>
      </c>
      <c r="B818" s="61">
        <v>298</v>
      </c>
      <c r="C818" s="62">
        <v>1102</v>
      </c>
      <c r="D818" s="37" t="s">
        <v>7</v>
      </c>
      <c r="E818" s="38" t="s">
        <v>7</v>
      </c>
      <c r="F818" s="37" t="s">
        <v>7</v>
      </c>
      <c r="G818" s="39" t="s">
        <v>7</v>
      </c>
      <c r="H818" s="40" t="s">
        <v>7</v>
      </c>
      <c r="I818" s="43">
        <f>I819</f>
        <v>680</v>
      </c>
      <c r="J818" s="43"/>
      <c r="K818" s="45">
        <f t="shared" si="48"/>
        <v>680</v>
      </c>
      <c r="L818" s="76"/>
      <c r="M818" s="82">
        <f t="shared" si="46"/>
        <v>680</v>
      </c>
      <c r="N818" s="82">
        <f>N819</f>
        <v>2008.13</v>
      </c>
      <c r="O818" s="82">
        <f t="shared" si="47"/>
        <v>2688.13</v>
      </c>
      <c r="P818" s="82">
        <f>P819</f>
        <v>359.90520000000004</v>
      </c>
      <c r="Q818" s="223">
        <f t="shared" si="49"/>
        <v>3048.0352000000003</v>
      </c>
    </row>
    <row r="819" spans="1:17" ht="67.5" customHeight="1" x14ac:dyDescent="0.2">
      <c r="A819" s="7" t="s">
        <v>329</v>
      </c>
      <c r="B819" s="61">
        <v>298</v>
      </c>
      <c r="C819" s="62">
        <v>1102</v>
      </c>
      <c r="D819" s="37" t="s">
        <v>36</v>
      </c>
      <c r="E819" s="38" t="s">
        <v>3</v>
      </c>
      <c r="F819" s="37" t="s">
        <v>2</v>
      </c>
      <c r="G819" s="39" t="s">
        <v>9</v>
      </c>
      <c r="H819" s="40" t="s">
        <v>7</v>
      </c>
      <c r="I819" s="43">
        <f>I823</f>
        <v>680</v>
      </c>
      <c r="J819" s="43"/>
      <c r="K819" s="45">
        <f t="shared" si="48"/>
        <v>680</v>
      </c>
      <c r="L819" s="76"/>
      <c r="M819" s="82">
        <f t="shared" si="46"/>
        <v>680</v>
      </c>
      <c r="N819" s="82">
        <f>N820+N823</f>
        <v>2008.13</v>
      </c>
      <c r="O819" s="82">
        <f t="shared" si="47"/>
        <v>2688.13</v>
      </c>
      <c r="P819" s="219">
        <f>P823+P828+P832</f>
        <v>359.90520000000004</v>
      </c>
      <c r="Q819" s="223">
        <f t="shared" si="49"/>
        <v>3048.0352000000003</v>
      </c>
    </row>
    <row r="820" spans="1:17" ht="22.15" customHeight="1" x14ac:dyDescent="0.2">
      <c r="A820" s="7" t="s">
        <v>295</v>
      </c>
      <c r="B820" s="61">
        <v>298</v>
      </c>
      <c r="C820" s="62">
        <v>1102</v>
      </c>
      <c r="D820" s="37" t="s">
        <v>36</v>
      </c>
      <c r="E820" s="38" t="s">
        <v>3</v>
      </c>
      <c r="F820" s="37" t="s">
        <v>2</v>
      </c>
      <c r="G820" s="39" t="s">
        <v>181</v>
      </c>
      <c r="H820" s="40"/>
      <c r="I820" s="43"/>
      <c r="J820" s="43"/>
      <c r="K820" s="45"/>
      <c r="L820" s="76"/>
      <c r="M820" s="82"/>
      <c r="N820" s="82">
        <f>N821</f>
        <v>1998</v>
      </c>
      <c r="O820" s="82">
        <f t="shared" si="47"/>
        <v>1998</v>
      </c>
      <c r="P820" s="145"/>
      <c r="Q820" s="125">
        <f t="shared" si="49"/>
        <v>1998</v>
      </c>
    </row>
    <row r="821" spans="1:17" ht="15" customHeight="1" x14ac:dyDescent="0.2">
      <c r="A821" s="7" t="s">
        <v>29</v>
      </c>
      <c r="B821" s="61">
        <v>298</v>
      </c>
      <c r="C821" s="62">
        <v>1102</v>
      </c>
      <c r="D821" s="37" t="s">
        <v>36</v>
      </c>
      <c r="E821" s="38" t="s">
        <v>3</v>
      </c>
      <c r="F821" s="37" t="s">
        <v>2</v>
      </c>
      <c r="G821" s="39" t="s">
        <v>181</v>
      </c>
      <c r="H821" s="40">
        <v>500</v>
      </c>
      <c r="I821" s="43"/>
      <c r="J821" s="43"/>
      <c r="K821" s="45"/>
      <c r="L821" s="76"/>
      <c r="M821" s="82"/>
      <c r="N821" s="82">
        <f>N822</f>
        <v>1998</v>
      </c>
      <c r="O821" s="82">
        <f t="shared" si="47"/>
        <v>1998</v>
      </c>
      <c r="P821" s="145"/>
      <c r="Q821" s="125">
        <f t="shared" si="49"/>
        <v>1998</v>
      </c>
    </row>
    <row r="822" spans="1:17" ht="15" customHeight="1" x14ac:dyDescent="0.2">
      <c r="A822" s="7" t="s">
        <v>28</v>
      </c>
      <c r="B822" s="61">
        <v>298</v>
      </c>
      <c r="C822" s="62">
        <v>1102</v>
      </c>
      <c r="D822" s="37" t="s">
        <v>36</v>
      </c>
      <c r="E822" s="38" t="s">
        <v>3</v>
      </c>
      <c r="F822" s="37" t="s">
        <v>2</v>
      </c>
      <c r="G822" s="39" t="s">
        <v>181</v>
      </c>
      <c r="H822" s="40">
        <v>540</v>
      </c>
      <c r="I822" s="43"/>
      <c r="J822" s="43"/>
      <c r="K822" s="45"/>
      <c r="L822" s="76"/>
      <c r="M822" s="82"/>
      <c r="N822" s="82">
        <f>1507+341+150</f>
        <v>1998</v>
      </c>
      <c r="O822" s="82">
        <f t="shared" si="47"/>
        <v>1998</v>
      </c>
      <c r="P822" s="145"/>
      <c r="Q822" s="125">
        <f t="shared" si="49"/>
        <v>1998</v>
      </c>
    </row>
    <row r="823" spans="1:17" ht="12.75" customHeight="1" x14ac:dyDescent="0.2">
      <c r="A823" s="7" t="s">
        <v>37</v>
      </c>
      <c r="B823" s="61">
        <v>298</v>
      </c>
      <c r="C823" s="62">
        <v>1102</v>
      </c>
      <c r="D823" s="37" t="s">
        <v>36</v>
      </c>
      <c r="E823" s="38" t="s">
        <v>3</v>
      </c>
      <c r="F823" s="37" t="s">
        <v>2</v>
      </c>
      <c r="G823" s="39" t="s">
        <v>35</v>
      </c>
      <c r="H823" s="40" t="s">
        <v>7</v>
      </c>
      <c r="I823" s="43">
        <f>I824+I826</f>
        <v>680</v>
      </c>
      <c r="J823" s="43"/>
      <c r="K823" s="45">
        <f t="shared" ref="K823:K827" si="50">I823+J823</f>
        <v>680</v>
      </c>
      <c r="L823" s="76"/>
      <c r="M823" s="82">
        <f t="shared" ref="M823:M827" si="51">K823+L823</f>
        <v>680</v>
      </c>
      <c r="N823" s="82">
        <f>N824+N826</f>
        <v>10.130000000000001</v>
      </c>
      <c r="O823" s="82">
        <f t="shared" si="47"/>
        <v>690.13</v>
      </c>
      <c r="P823" s="103">
        <f>P824+P826</f>
        <v>-186.39999999999998</v>
      </c>
      <c r="Q823" s="223">
        <f t="shared" si="49"/>
        <v>503.73</v>
      </c>
    </row>
    <row r="824" spans="1:17" ht="45" customHeight="1" x14ac:dyDescent="0.2">
      <c r="A824" s="7" t="s">
        <v>6</v>
      </c>
      <c r="B824" s="61">
        <v>298</v>
      </c>
      <c r="C824" s="62">
        <v>1102</v>
      </c>
      <c r="D824" s="37" t="s">
        <v>36</v>
      </c>
      <c r="E824" s="38" t="s">
        <v>3</v>
      </c>
      <c r="F824" s="37" t="s">
        <v>2</v>
      </c>
      <c r="G824" s="39" t="s">
        <v>35</v>
      </c>
      <c r="H824" s="40">
        <v>100</v>
      </c>
      <c r="I824" s="43">
        <f>I825</f>
        <v>435.7</v>
      </c>
      <c r="J824" s="43"/>
      <c r="K824" s="45">
        <f t="shared" si="50"/>
        <v>435.7</v>
      </c>
      <c r="L824" s="76"/>
      <c r="M824" s="82">
        <f t="shared" si="51"/>
        <v>435.7</v>
      </c>
      <c r="N824" s="82">
        <f>N825</f>
        <v>0</v>
      </c>
      <c r="O824" s="82">
        <f t="shared" si="47"/>
        <v>435.7</v>
      </c>
      <c r="P824" s="103">
        <f>P825</f>
        <v>-12.729999999999997</v>
      </c>
      <c r="Q824" s="223">
        <f t="shared" si="49"/>
        <v>422.96999999999997</v>
      </c>
    </row>
    <row r="825" spans="1:17" ht="22.5" customHeight="1" x14ac:dyDescent="0.2">
      <c r="A825" s="7" t="s">
        <v>5</v>
      </c>
      <c r="B825" s="61">
        <v>298</v>
      </c>
      <c r="C825" s="62">
        <v>1102</v>
      </c>
      <c r="D825" s="37" t="s">
        <v>36</v>
      </c>
      <c r="E825" s="38" t="s">
        <v>3</v>
      </c>
      <c r="F825" s="37" t="s">
        <v>2</v>
      </c>
      <c r="G825" s="39" t="s">
        <v>35</v>
      </c>
      <c r="H825" s="40">
        <v>120</v>
      </c>
      <c r="I825" s="43">
        <v>435.7</v>
      </c>
      <c r="J825" s="43"/>
      <c r="K825" s="45">
        <f t="shared" si="50"/>
        <v>435.7</v>
      </c>
      <c r="L825" s="76"/>
      <c r="M825" s="82">
        <f t="shared" si="51"/>
        <v>435.7</v>
      </c>
      <c r="N825" s="82"/>
      <c r="O825" s="82">
        <f t="shared" si="47"/>
        <v>435.7</v>
      </c>
      <c r="P825" s="103">
        <f>-44.33+31.6</f>
        <v>-12.729999999999997</v>
      </c>
      <c r="Q825" s="223">
        <f t="shared" si="49"/>
        <v>422.96999999999997</v>
      </c>
    </row>
    <row r="826" spans="1:17" ht="22.5" customHeight="1" x14ac:dyDescent="0.2">
      <c r="A826" s="7" t="s">
        <v>14</v>
      </c>
      <c r="B826" s="61">
        <v>298</v>
      </c>
      <c r="C826" s="62">
        <v>1102</v>
      </c>
      <c r="D826" s="37" t="s">
        <v>36</v>
      </c>
      <c r="E826" s="38" t="s">
        <v>3</v>
      </c>
      <c r="F826" s="37" t="s">
        <v>2</v>
      </c>
      <c r="G826" s="39" t="s">
        <v>35</v>
      </c>
      <c r="H826" s="40">
        <v>200</v>
      </c>
      <c r="I826" s="43">
        <f>I827</f>
        <v>244.3</v>
      </c>
      <c r="J826" s="43"/>
      <c r="K826" s="45">
        <f t="shared" si="50"/>
        <v>244.3</v>
      </c>
      <c r="L826" s="76"/>
      <c r="M826" s="82">
        <f t="shared" si="51"/>
        <v>244.3</v>
      </c>
      <c r="N826" s="82">
        <f>N827</f>
        <v>10.130000000000001</v>
      </c>
      <c r="O826" s="82">
        <f t="shared" si="47"/>
        <v>254.43</v>
      </c>
      <c r="P826" s="103">
        <f>P827</f>
        <v>-173.67</v>
      </c>
      <c r="Q826" s="125">
        <f t="shared" si="49"/>
        <v>80.760000000000019</v>
      </c>
    </row>
    <row r="827" spans="1:17" ht="22.5" customHeight="1" x14ac:dyDescent="0.2">
      <c r="A827" s="7" t="s">
        <v>13</v>
      </c>
      <c r="B827" s="61">
        <v>298</v>
      </c>
      <c r="C827" s="62">
        <v>1102</v>
      </c>
      <c r="D827" s="37" t="s">
        <v>36</v>
      </c>
      <c r="E827" s="38" t="s">
        <v>3</v>
      </c>
      <c r="F827" s="37" t="s">
        <v>2</v>
      </c>
      <c r="G827" s="39" t="s">
        <v>35</v>
      </c>
      <c r="H827" s="40">
        <v>240</v>
      </c>
      <c r="I827" s="43">
        <v>244.3</v>
      </c>
      <c r="J827" s="43"/>
      <c r="K827" s="45">
        <f t="shared" si="50"/>
        <v>244.3</v>
      </c>
      <c r="L827" s="76"/>
      <c r="M827" s="82">
        <f t="shared" si="51"/>
        <v>244.3</v>
      </c>
      <c r="N827" s="82">
        <v>10.130000000000001</v>
      </c>
      <c r="O827" s="82">
        <f t="shared" si="47"/>
        <v>254.43</v>
      </c>
      <c r="P827" s="103">
        <v>-173.67</v>
      </c>
      <c r="Q827" s="125">
        <f t="shared" si="49"/>
        <v>80.760000000000019</v>
      </c>
    </row>
    <row r="828" spans="1:17" ht="17.100000000000001" customHeight="1" x14ac:dyDescent="0.2">
      <c r="A828" s="7" t="s">
        <v>438</v>
      </c>
      <c r="B828" s="61">
        <v>298</v>
      </c>
      <c r="C828" s="62">
        <v>1102</v>
      </c>
      <c r="D828" s="37" t="s">
        <v>36</v>
      </c>
      <c r="E828" s="38" t="s">
        <v>3</v>
      </c>
      <c r="F828" s="37" t="s">
        <v>2</v>
      </c>
      <c r="G828" s="39">
        <v>88430</v>
      </c>
      <c r="H828" s="40"/>
      <c r="I828" s="167"/>
      <c r="J828" s="167"/>
      <c r="K828" s="168"/>
      <c r="L828" s="169"/>
      <c r="M828" s="170"/>
      <c r="N828" s="170"/>
      <c r="O828" s="82"/>
      <c r="P828" s="219">
        <f>P829</f>
        <v>328.30520000000001</v>
      </c>
      <c r="Q828" s="223">
        <f t="shared" ref="Q828:Q836" si="52">O828+P828</f>
        <v>328.30520000000001</v>
      </c>
    </row>
    <row r="829" spans="1:17" ht="17.100000000000001" customHeight="1" x14ac:dyDescent="0.2">
      <c r="A829" s="7" t="s">
        <v>29</v>
      </c>
      <c r="B829" s="61">
        <v>298</v>
      </c>
      <c r="C829" s="62">
        <v>1102</v>
      </c>
      <c r="D829" s="37" t="s">
        <v>36</v>
      </c>
      <c r="E829" s="38" t="s">
        <v>3</v>
      </c>
      <c r="F829" s="37" t="s">
        <v>2</v>
      </c>
      <c r="G829" s="39">
        <v>88430</v>
      </c>
      <c r="H829" s="40">
        <v>500</v>
      </c>
      <c r="I829" s="167"/>
      <c r="J829" s="167"/>
      <c r="K829" s="168"/>
      <c r="L829" s="169"/>
      <c r="M829" s="170"/>
      <c r="N829" s="170"/>
      <c r="O829" s="82"/>
      <c r="P829" s="219">
        <f>P830</f>
        <v>328.30520000000001</v>
      </c>
      <c r="Q829" s="223">
        <f t="shared" si="52"/>
        <v>328.30520000000001</v>
      </c>
    </row>
    <row r="830" spans="1:17" ht="17.100000000000001" customHeight="1" x14ac:dyDescent="0.2">
      <c r="A830" s="7" t="s">
        <v>28</v>
      </c>
      <c r="B830" s="61">
        <v>298</v>
      </c>
      <c r="C830" s="62">
        <v>1102</v>
      </c>
      <c r="D830" s="37" t="s">
        <v>36</v>
      </c>
      <c r="E830" s="38" t="s">
        <v>3</v>
      </c>
      <c r="F830" s="37" t="s">
        <v>2</v>
      </c>
      <c r="G830" s="39">
        <v>88430</v>
      </c>
      <c r="H830" s="40">
        <v>540</v>
      </c>
      <c r="I830" s="167"/>
      <c r="J830" s="167"/>
      <c r="K830" s="168"/>
      <c r="L830" s="169"/>
      <c r="M830" s="170"/>
      <c r="N830" s="170"/>
      <c r="O830" s="82"/>
      <c r="P830" s="219">
        <v>328.30520000000001</v>
      </c>
      <c r="Q830" s="223">
        <f t="shared" si="52"/>
        <v>328.30520000000001</v>
      </c>
    </row>
    <row r="831" spans="1:17" ht="17.100000000000001" customHeight="1" x14ac:dyDescent="0.2">
      <c r="A831" s="7" t="s">
        <v>445</v>
      </c>
      <c r="B831" s="61">
        <v>298</v>
      </c>
      <c r="C831" s="62">
        <v>1102</v>
      </c>
      <c r="D831" s="37">
        <v>6</v>
      </c>
      <c r="E831" s="38">
        <v>0</v>
      </c>
      <c r="F831" s="37" t="s">
        <v>444</v>
      </c>
      <c r="G831" s="39"/>
      <c r="H831" s="40"/>
      <c r="I831" s="167"/>
      <c r="J831" s="167"/>
      <c r="K831" s="168"/>
      <c r="L831" s="169"/>
      <c r="M831" s="167"/>
      <c r="N831" s="167"/>
      <c r="O831" s="45"/>
      <c r="P831" s="244">
        <f>SUM(P832)</f>
        <v>218</v>
      </c>
      <c r="Q831" s="223">
        <f>SUM(Q832)</f>
        <v>218</v>
      </c>
    </row>
    <row r="832" spans="1:17" ht="37.9" customHeight="1" x14ac:dyDescent="0.2">
      <c r="A832" s="7" t="s">
        <v>440</v>
      </c>
      <c r="B832" s="61">
        <v>298</v>
      </c>
      <c r="C832" s="62">
        <v>1102</v>
      </c>
      <c r="D832" s="37">
        <v>6</v>
      </c>
      <c r="E832" s="38">
        <v>0</v>
      </c>
      <c r="F832" s="37" t="s">
        <v>444</v>
      </c>
      <c r="G832" s="39">
        <v>80440</v>
      </c>
      <c r="H832" s="40"/>
      <c r="I832" s="34"/>
      <c r="J832" s="34"/>
      <c r="K832" s="34"/>
      <c r="L832" s="34"/>
      <c r="M832" s="28"/>
      <c r="N832" s="146"/>
      <c r="O832" s="108"/>
      <c r="P832" s="108">
        <f>P833+P835</f>
        <v>218</v>
      </c>
      <c r="Q832" s="103">
        <f t="shared" si="52"/>
        <v>218</v>
      </c>
    </row>
    <row r="833" spans="1:17" ht="40.5" customHeight="1" x14ac:dyDescent="0.2">
      <c r="A833" s="7" t="s">
        <v>6</v>
      </c>
      <c r="B833" s="61">
        <v>298</v>
      </c>
      <c r="C833" s="62">
        <v>1102</v>
      </c>
      <c r="D833" s="37">
        <v>6</v>
      </c>
      <c r="E833" s="38">
        <v>0</v>
      </c>
      <c r="F833" s="37" t="s">
        <v>444</v>
      </c>
      <c r="G833" s="39">
        <v>80440</v>
      </c>
      <c r="H833" s="40">
        <v>100</v>
      </c>
      <c r="I833" s="34"/>
      <c r="J833" s="34"/>
      <c r="K833" s="34"/>
      <c r="L833" s="34"/>
      <c r="M833" s="28"/>
      <c r="N833" s="146"/>
      <c r="O833" s="108"/>
      <c r="P833" s="108">
        <f>P834</f>
        <v>44.33</v>
      </c>
      <c r="Q833" s="103">
        <f t="shared" si="52"/>
        <v>44.33</v>
      </c>
    </row>
    <row r="834" spans="1:17" ht="24.4" customHeight="1" x14ac:dyDescent="0.2">
      <c r="A834" s="7" t="s">
        <v>5</v>
      </c>
      <c r="B834" s="61">
        <v>298</v>
      </c>
      <c r="C834" s="62">
        <v>1102</v>
      </c>
      <c r="D834" s="37">
        <v>6</v>
      </c>
      <c r="E834" s="38">
        <v>0</v>
      </c>
      <c r="F834" s="37" t="s">
        <v>444</v>
      </c>
      <c r="G834" s="39">
        <v>80440</v>
      </c>
      <c r="H834" s="40">
        <v>120</v>
      </c>
      <c r="I834" s="34"/>
      <c r="J834" s="34"/>
      <c r="K834" s="34"/>
      <c r="L834" s="34"/>
      <c r="M834" s="28"/>
      <c r="N834" s="146"/>
      <c r="O834" s="108"/>
      <c r="P834" s="108">
        <v>44.33</v>
      </c>
      <c r="Q834" s="103">
        <f t="shared" si="52"/>
        <v>44.33</v>
      </c>
    </row>
    <row r="835" spans="1:17" ht="24.4" customHeight="1" x14ac:dyDescent="0.2">
      <c r="A835" s="7" t="s">
        <v>14</v>
      </c>
      <c r="B835" s="61">
        <v>298</v>
      </c>
      <c r="C835" s="62">
        <v>1102</v>
      </c>
      <c r="D835" s="37">
        <v>6</v>
      </c>
      <c r="E835" s="38">
        <v>0</v>
      </c>
      <c r="F835" s="37" t="s">
        <v>444</v>
      </c>
      <c r="G835" s="39">
        <v>80440</v>
      </c>
      <c r="H835" s="40">
        <v>200</v>
      </c>
      <c r="I835" s="34"/>
      <c r="J835" s="34"/>
      <c r="K835" s="34"/>
      <c r="L835" s="34"/>
      <c r="M835" s="28"/>
      <c r="N835" s="146"/>
      <c r="O835" s="108"/>
      <c r="P835" s="108">
        <f>P836</f>
        <v>173.67</v>
      </c>
      <c r="Q835" s="103">
        <f t="shared" si="52"/>
        <v>173.67</v>
      </c>
    </row>
    <row r="836" spans="1:17" ht="24.4" customHeight="1" x14ac:dyDescent="0.2">
      <c r="A836" s="7" t="s">
        <v>13</v>
      </c>
      <c r="B836" s="61">
        <v>298</v>
      </c>
      <c r="C836" s="62">
        <v>1102</v>
      </c>
      <c r="D836" s="37">
        <v>6</v>
      </c>
      <c r="E836" s="38">
        <v>0</v>
      </c>
      <c r="F836" s="37" t="s">
        <v>444</v>
      </c>
      <c r="G836" s="39">
        <v>80440</v>
      </c>
      <c r="H836" s="40">
        <v>240</v>
      </c>
      <c r="I836" s="34"/>
      <c r="J836" s="34"/>
      <c r="K836" s="34"/>
      <c r="L836" s="34"/>
      <c r="M836" s="28"/>
      <c r="N836" s="146"/>
      <c r="O836" s="108"/>
      <c r="P836" s="108">
        <v>173.67</v>
      </c>
      <c r="Q836" s="103">
        <f t="shared" si="52"/>
        <v>173.67</v>
      </c>
    </row>
    <row r="837" spans="1:17" ht="34.5" customHeight="1" x14ac:dyDescent="0.2">
      <c r="A837" s="7" t="s">
        <v>34</v>
      </c>
      <c r="B837" s="61">
        <v>298</v>
      </c>
      <c r="C837" s="62">
        <v>1400</v>
      </c>
      <c r="D837" s="37"/>
      <c r="E837" s="38"/>
      <c r="F837" s="37"/>
      <c r="G837" s="39"/>
      <c r="H837" s="40"/>
      <c r="I837" s="43"/>
      <c r="J837" s="43"/>
      <c r="K837" s="45"/>
      <c r="L837" s="76"/>
      <c r="M837" s="82"/>
      <c r="N837" s="82">
        <f>N838</f>
        <v>583</v>
      </c>
      <c r="O837" s="82">
        <f t="shared" si="47"/>
        <v>583</v>
      </c>
      <c r="P837" s="219">
        <f>P838</f>
        <v>199.7</v>
      </c>
      <c r="Q837" s="223">
        <f t="shared" si="49"/>
        <v>782.7</v>
      </c>
    </row>
    <row r="838" spans="1:17" ht="15.6" customHeight="1" x14ac:dyDescent="0.2">
      <c r="A838" s="7" t="s">
        <v>385</v>
      </c>
      <c r="B838" s="61">
        <v>298</v>
      </c>
      <c r="C838" s="62">
        <v>1403</v>
      </c>
      <c r="D838" s="37"/>
      <c r="E838" s="38"/>
      <c r="F838" s="37"/>
      <c r="G838" s="39"/>
      <c r="H838" s="40"/>
      <c r="I838" s="43"/>
      <c r="J838" s="43"/>
      <c r="K838" s="45"/>
      <c r="L838" s="76"/>
      <c r="M838" s="82"/>
      <c r="N838" s="82">
        <f>N843</f>
        <v>583</v>
      </c>
      <c r="O838" s="82">
        <f t="shared" si="47"/>
        <v>583</v>
      </c>
      <c r="P838" s="219">
        <f>P839</f>
        <v>199.7</v>
      </c>
      <c r="Q838" s="223">
        <f t="shared" si="49"/>
        <v>782.7</v>
      </c>
    </row>
    <row r="839" spans="1:17" ht="22.5" customHeight="1" x14ac:dyDescent="0.2">
      <c r="A839" s="64" t="s">
        <v>32</v>
      </c>
      <c r="B839" s="61">
        <v>298</v>
      </c>
      <c r="C839" s="62">
        <v>1403</v>
      </c>
      <c r="D839" s="37">
        <v>55</v>
      </c>
      <c r="E839" s="38">
        <v>0</v>
      </c>
      <c r="F839" s="37">
        <v>0</v>
      </c>
      <c r="G839" s="39">
        <v>0</v>
      </c>
      <c r="H839" s="40"/>
      <c r="I839" s="43"/>
      <c r="J839" s="43"/>
      <c r="K839" s="45"/>
      <c r="L839" s="76"/>
      <c r="M839" s="82"/>
      <c r="N839" s="82"/>
      <c r="O839" s="82"/>
      <c r="P839" s="219">
        <f>P840</f>
        <v>199.7</v>
      </c>
      <c r="Q839" s="223">
        <f t="shared" si="49"/>
        <v>199.7</v>
      </c>
    </row>
    <row r="840" spans="1:17" ht="22.5" customHeight="1" x14ac:dyDescent="0.2">
      <c r="A840" s="64" t="s">
        <v>32</v>
      </c>
      <c r="B840" s="61">
        <v>298</v>
      </c>
      <c r="C840" s="62">
        <v>1403</v>
      </c>
      <c r="D840" s="37">
        <v>55</v>
      </c>
      <c r="E840" s="38">
        <v>0</v>
      </c>
      <c r="F840" s="37">
        <v>0</v>
      </c>
      <c r="G840" s="39">
        <v>81400</v>
      </c>
      <c r="H840" s="40"/>
      <c r="I840" s="43"/>
      <c r="J840" s="43"/>
      <c r="K840" s="45"/>
      <c r="L840" s="76"/>
      <c r="M840" s="82"/>
      <c r="N840" s="82"/>
      <c r="O840" s="82"/>
      <c r="P840" s="219">
        <f>P841</f>
        <v>199.7</v>
      </c>
      <c r="Q840" s="223">
        <f t="shared" si="49"/>
        <v>199.7</v>
      </c>
    </row>
    <row r="841" spans="1:17" ht="17.100000000000001" customHeight="1" x14ac:dyDescent="0.2">
      <c r="A841" s="7" t="s">
        <v>29</v>
      </c>
      <c r="B841" s="61">
        <v>298</v>
      </c>
      <c r="C841" s="62">
        <v>1403</v>
      </c>
      <c r="D841" s="37">
        <v>55</v>
      </c>
      <c r="E841" s="38">
        <v>0</v>
      </c>
      <c r="F841" s="37">
        <v>0</v>
      </c>
      <c r="G841" s="39">
        <v>81400</v>
      </c>
      <c r="H841" s="40">
        <v>500</v>
      </c>
      <c r="I841" s="43"/>
      <c r="J841" s="43"/>
      <c r="K841" s="45"/>
      <c r="L841" s="76"/>
      <c r="M841" s="82"/>
      <c r="N841" s="82"/>
      <c r="O841" s="82"/>
      <c r="P841" s="219">
        <f>P842</f>
        <v>199.7</v>
      </c>
      <c r="Q841" s="223">
        <f t="shared" si="49"/>
        <v>199.7</v>
      </c>
    </row>
    <row r="842" spans="1:17" ht="15" customHeight="1" x14ac:dyDescent="0.2">
      <c r="A842" s="7" t="s">
        <v>28</v>
      </c>
      <c r="B842" s="61">
        <v>298</v>
      </c>
      <c r="C842" s="62">
        <v>1403</v>
      </c>
      <c r="D842" s="37">
        <v>55</v>
      </c>
      <c r="E842" s="38">
        <v>0</v>
      </c>
      <c r="F842" s="37">
        <v>0</v>
      </c>
      <c r="G842" s="39">
        <v>81400</v>
      </c>
      <c r="H842" s="40">
        <v>540</v>
      </c>
      <c r="I842" s="43"/>
      <c r="J842" s="43"/>
      <c r="K842" s="45"/>
      <c r="L842" s="76"/>
      <c r="M842" s="82"/>
      <c r="N842" s="82"/>
      <c r="O842" s="82"/>
      <c r="P842" s="219">
        <v>199.7</v>
      </c>
      <c r="Q842" s="223">
        <f t="shared" si="49"/>
        <v>199.7</v>
      </c>
    </row>
    <row r="843" spans="1:17" ht="15.6" customHeight="1" x14ac:dyDescent="0.2">
      <c r="A843" s="7" t="s">
        <v>10</v>
      </c>
      <c r="B843" s="61">
        <v>298</v>
      </c>
      <c r="C843" s="62">
        <v>1403</v>
      </c>
      <c r="D843" s="37" t="s">
        <v>4</v>
      </c>
      <c r="E843" s="38" t="s">
        <v>3</v>
      </c>
      <c r="F843" s="37" t="s">
        <v>2</v>
      </c>
      <c r="G843" s="39">
        <v>0</v>
      </c>
      <c r="H843" s="40"/>
      <c r="I843" s="43"/>
      <c r="J843" s="43"/>
      <c r="K843" s="45"/>
      <c r="L843" s="76"/>
      <c r="M843" s="82"/>
      <c r="N843" s="82">
        <f>N844</f>
        <v>583</v>
      </c>
      <c r="O843" s="82">
        <f t="shared" si="47"/>
        <v>583</v>
      </c>
      <c r="P843" s="215"/>
      <c r="Q843" s="125">
        <f t="shared" si="49"/>
        <v>583</v>
      </c>
    </row>
    <row r="844" spans="1:17" ht="16.5" customHeight="1" x14ac:dyDescent="0.2">
      <c r="A844" s="7" t="s">
        <v>384</v>
      </c>
      <c r="B844" s="61">
        <v>298</v>
      </c>
      <c r="C844" s="62">
        <v>1403</v>
      </c>
      <c r="D844" s="37" t="s">
        <v>4</v>
      </c>
      <c r="E844" s="38" t="s">
        <v>3</v>
      </c>
      <c r="F844" s="37" t="s">
        <v>2</v>
      </c>
      <c r="G844" s="39">
        <v>88440</v>
      </c>
      <c r="H844" s="40" t="s">
        <v>7</v>
      </c>
      <c r="I844" s="43"/>
      <c r="J844" s="43"/>
      <c r="K844" s="45"/>
      <c r="L844" s="76"/>
      <c r="M844" s="82"/>
      <c r="N844" s="82">
        <f>N845</f>
        <v>583</v>
      </c>
      <c r="O844" s="82">
        <f t="shared" si="47"/>
        <v>583</v>
      </c>
      <c r="P844" s="145"/>
      <c r="Q844" s="125">
        <f t="shared" si="49"/>
        <v>583</v>
      </c>
    </row>
    <row r="845" spans="1:17" ht="16.149999999999999" customHeight="1" x14ac:dyDescent="0.2">
      <c r="A845" s="7" t="s">
        <v>29</v>
      </c>
      <c r="B845" s="61">
        <v>298</v>
      </c>
      <c r="C845" s="62">
        <v>1403</v>
      </c>
      <c r="D845" s="37" t="s">
        <v>4</v>
      </c>
      <c r="E845" s="38" t="s">
        <v>3</v>
      </c>
      <c r="F845" s="37" t="s">
        <v>2</v>
      </c>
      <c r="G845" s="39">
        <v>88440</v>
      </c>
      <c r="H845" s="40">
        <v>500</v>
      </c>
      <c r="I845" s="43"/>
      <c r="J845" s="43"/>
      <c r="K845" s="45"/>
      <c r="L845" s="76"/>
      <c r="M845" s="82"/>
      <c r="N845" s="82">
        <f>N846</f>
        <v>583</v>
      </c>
      <c r="O845" s="82">
        <f t="shared" si="47"/>
        <v>583</v>
      </c>
      <c r="P845" s="145"/>
      <c r="Q845" s="125">
        <f t="shared" si="49"/>
        <v>583</v>
      </c>
    </row>
    <row r="846" spans="1:17" ht="15.6" customHeight="1" x14ac:dyDescent="0.2">
      <c r="A846" s="7" t="s">
        <v>28</v>
      </c>
      <c r="B846" s="61">
        <v>298</v>
      </c>
      <c r="C846" s="62">
        <v>1403</v>
      </c>
      <c r="D846" s="37" t="s">
        <v>4</v>
      </c>
      <c r="E846" s="38" t="s">
        <v>3</v>
      </c>
      <c r="F846" s="37" t="s">
        <v>2</v>
      </c>
      <c r="G846" s="39">
        <v>88440</v>
      </c>
      <c r="H846" s="40">
        <v>540</v>
      </c>
      <c r="I846" s="43"/>
      <c r="J846" s="43"/>
      <c r="K846" s="45"/>
      <c r="L846" s="76"/>
      <c r="M846" s="82"/>
      <c r="N846" s="82">
        <v>583</v>
      </c>
      <c r="O846" s="82">
        <f t="shared" si="47"/>
        <v>583</v>
      </c>
      <c r="P846" s="145"/>
      <c r="Q846" s="125">
        <f t="shared" si="49"/>
        <v>583</v>
      </c>
    </row>
    <row r="847" spans="1:17" ht="22.5" customHeight="1" x14ac:dyDescent="0.2">
      <c r="A847" s="65" t="s">
        <v>27</v>
      </c>
      <c r="B847" s="66">
        <v>302</v>
      </c>
      <c r="C847" s="67" t="s">
        <v>7</v>
      </c>
      <c r="D847" s="30" t="s">
        <v>7</v>
      </c>
      <c r="E847" s="31" t="s">
        <v>7</v>
      </c>
      <c r="F847" s="30" t="s">
        <v>7</v>
      </c>
      <c r="G847" s="32" t="s">
        <v>7</v>
      </c>
      <c r="H847" s="33" t="s">
        <v>7</v>
      </c>
      <c r="I847" s="59">
        <f>I848</f>
        <v>6309.2</v>
      </c>
      <c r="J847" s="59"/>
      <c r="K847" s="60">
        <f t="shared" si="48"/>
        <v>6309.2</v>
      </c>
      <c r="L847" s="76"/>
      <c r="M847" s="85">
        <f t="shared" ref="M847:M879" si="53">K847+L847</f>
        <v>6309.2</v>
      </c>
      <c r="N847" s="85"/>
      <c r="O847" s="85">
        <f t="shared" si="47"/>
        <v>6309.2</v>
      </c>
      <c r="P847" s="85">
        <f>P848</f>
        <v>0</v>
      </c>
      <c r="Q847" s="224">
        <f t="shared" si="49"/>
        <v>6309.2</v>
      </c>
    </row>
    <row r="848" spans="1:17" ht="12.75" customHeight="1" x14ac:dyDescent="0.2">
      <c r="A848" s="7" t="s">
        <v>26</v>
      </c>
      <c r="B848" s="61">
        <v>302</v>
      </c>
      <c r="C848" s="62">
        <v>100</v>
      </c>
      <c r="D848" s="37" t="s">
        <v>7</v>
      </c>
      <c r="E848" s="38" t="s">
        <v>7</v>
      </c>
      <c r="F848" s="37" t="s">
        <v>7</v>
      </c>
      <c r="G848" s="39" t="s">
        <v>7</v>
      </c>
      <c r="H848" s="40" t="s">
        <v>7</v>
      </c>
      <c r="I848" s="43">
        <f>I849+I869</f>
        <v>6309.2</v>
      </c>
      <c r="J848" s="43"/>
      <c r="K848" s="45">
        <f t="shared" si="48"/>
        <v>6309.2</v>
      </c>
      <c r="L848" s="76"/>
      <c r="M848" s="82">
        <f t="shared" si="53"/>
        <v>6309.2</v>
      </c>
      <c r="N848" s="82"/>
      <c r="O848" s="82">
        <f t="shared" si="47"/>
        <v>6309.2</v>
      </c>
      <c r="P848" s="82">
        <f>P849+P869</f>
        <v>0</v>
      </c>
      <c r="Q848" s="223">
        <f t="shared" si="49"/>
        <v>6309.2</v>
      </c>
    </row>
    <row r="849" spans="1:17" ht="33.75" customHeight="1" x14ac:dyDescent="0.2">
      <c r="A849" s="7" t="s">
        <v>25</v>
      </c>
      <c r="B849" s="61">
        <v>302</v>
      </c>
      <c r="C849" s="62">
        <v>103</v>
      </c>
      <c r="D849" s="37" t="s">
        <v>7</v>
      </c>
      <c r="E849" s="38" t="s">
        <v>7</v>
      </c>
      <c r="F849" s="37" t="s">
        <v>7</v>
      </c>
      <c r="G849" s="39" t="s">
        <v>7</v>
      </c>
      <c r="H849" s="40" t="s">
        <v>7</v>
      </c>
      <c r="I849" s="43">
        <f>I850</f>
        <v>4402</v>
      </c>
      <c r="J849" s="43"/>
      <c r="K849" s="45">
        <f t="shared" si="48"/>
        <v>4402</v>
      </c>
      <c r="L849" s="76"/>
      <c r="M849" s="82">
        <f t="shared" si="53"/>
        <v>4402</v>
      </c>
      <c r="N849" s="82"/>
      <c r="O849" s="82">
        <f t="shared" si="47"/>
        <v>4402</v>
      </c>
      <c r="P849" s="82">
        <f>P850</f>
        <v>0</v>
      </c>
      <c r="Q849" s="223">
        <f t="shared" si="49"/>
        <v>4402</v>
      </c>
    </row>
    <row r="850" spans="1:17" ht="45" customHeight="1" x14ac:dyDescent="0.2">
      <c r="A850" s="7" t="s">
        <v>24</v>
      </c>
      <c r="B850" s="61">
        <v>302</v>
      </c>
      <c r="C850" s="62">
        <v>103</v>
      </c>
      <c r="D850" s="37" t="s">
        <v>19</v>
      </c>
      <c r="E850" s="38" t="s">
        <v>3</v>
      </c>
      <c r="F850" s="37" t="s">
        <v>2</v>
      </c>
      <c r="G850" s="39" t="s">
        <v>9</v>
      </c>
      <c r="H850" s="40" t="s">
        <v>7</v>
      </c>
      <c r="I850" s="43">
        <f>I851+I855+I863</f>
        <v>4402</v>
      </c>
      <c r="J850" s="43"/>
      <c r="K850" s="45">
        <f t="shared" si="48"/>
        <v>4402</v>
      </c>
      <c r="L850" s="76"/>
      <c r="M850" s="82">
        <f t="shared" si="53"/>
        <v>4402</v>
      </c>
      <c r="N850" s="82"/>
      <c r="O850" s="82">
        <f t="shared" si="47"/>
        <v>4402</v>
      </c>
      <c r="P850" s="82">
        <f>P855+P851+P863</f>
        <v>0</v>
      </c>
      <c r="Q850" s="223">
        <f t="shared" si="49"/>
        <v>4402</v>
      </c>
    </row>
    <row r="851" spans="1:17" ht="22.5" customHeight="1" x14ac:dyDescent="0.2">
      <c r="A851" s="7" t="s">
        <v>23</v>
      </c>
      <c r="B851" s="61">
        <v>302</v>
      </c>
      <c r="C851" s="62">
        <v>103</v>
      </c>
      <c r="D851" s="37" t="s">
        <v>19</v>
      </c>
      <c r="E851" s="38" t="s">
        <v>22</v>
      </c>
      <c r="F851" s="37" t="s">
        <v>2</v>
      </c>
      <c r="G851" s="39" t="s">
        <v>9</v>
      </c>
      <c r="H851" s="40" t="s">
        <v>7</v>
      </c>
      <c r="I851" s="43">
        <f>I852</f>
        <v>1967.2</v>
      </c>
      <c r="J851" s="43"/>
      <c r="K851" s="45">
        <f t="shared" si="48"/>
        <v>1967.2</v>
      </c>
      <c r="L851" s="76"/>
      <c r="M851" s="82">
        <f t="shared" si="53"/>
        <v>1967.2</v>
      </c>
      <c r="N851" s="82"/>
      <c r="O851" s="82">
        <f t="shared" si="47"/>
        <v>1967.2</v>
      </c>
      <c r="P851" s="145"/>
      <c r="Q851" s="125">
        <f t="shared" si="49"/>
        <v>1967.2</v>
      </c>
    </row>
    <row r="852" spans="1:17" ht="22.5" customHeight="1" x14ac:dyDescent="0.2">
      <c r="A852" s="7" t="s">
        <v>15</v>
      </c>
      <c r="B852" s="61">
        <v>302</v>
      </c>
      <c r="C852" s="62">
        <v>103</v>
      </c>
      <c r="D852" s="37" t="s">
        <v>19</v>
      </c>
      <c r="E852" s="38" t="s">
        <v>22</v>
      </c>
      <c r="F852" s="37" t="s">
        <v>2</v>
      </c>
      <c r="G852" s="39" t="s">
        <v>11</v>
      </c>
      <c r="H852" s="40" t="s">
        <v>7</v>
      </c>
      <c r="I852" s="43">
        <f>I853</f>
        <v>1967.2</v>
      </c>
      <c r="J852" s="43"/>
      <c r="K852" s="45">
        <f t="shared" si="48"/>
        <v>1967.2</v>
      </c>
      <c r="L852" s="76"/>
      <c r="M852" s="82">
        <f t="shared" si="53"/>
        <v>1967.2</v>
      </c>
      <c r="N852" s="82"/>
      <c r="O852" s="82">
        <f t="shared" si="47"/>
        <v>1967.2</v>
      </c>
      <c r="P852" s="145"/>
      <c r="Q852" s="125">
        <f t="shared" si="49"/>
        <v>1967.2</v>
      </c>
    </row>
    <row r="853" spans="1:17" ht="45" customHeight="1" x14ac:dyDescent="0.2">
      <c r="A853" s="7" t="s">
        <v>6</v>
      </c>
      <c r="B853" s="61">
        <v>302</v>
      </c>
      <c r="C853" s="62">
        <v>103</v>
      </c>
      <c r="D853" s="37" t="s">
        <v>19</v>
      </c>
      <c r="E853" s="38" t="s">
        <v>22</v>
      </c>
      <c r="F853" s="37" t="s">
        <v>2</v>
      </c>
      <c r="G853" s="39" t="s">
        <v>11</v>
      </c>
      <c r="H853" s="40">
        <v>100</v>
      </c>
      <c r="I853" s="43">
        <f>I854</f>
        <v>1967.2</v>
      </c>
      <c r="J853" s="43"/>
      <c r="K853" s="45">
        <f t="shared" si="48"/>
        <v>1967.2</v>
      </c>
      <c r="L853" s="76"/>
      <c r="M853" s="82">
        <f t="shared" si="53"/>
        <v>1967.2</v>
      </c>
      <c r="N853" s="82"/>
      <c r="O853" s="82">
        <f t="shared" si="47"/>
        <v>1967.2</v>
      </c>
      <c r="P853" s="145"/>
      <c r="Q853" s="125">
        <f t="shared" si="49"/>
        <v>1967.2</v>
      </c>
    </row>
    <row r="854" spans="1:17" ht="22.5" customHeight="1" x14ac:dyDescent="0.2">
      <c r="A854" s="7" t="s">
        <v>5</v>
      </c>
      <c r="B854" s="61">
        <v>302</v>
      </c>
      <c r="C854" s="62">
        <v>103</v>
      </c>
      <c r="D854" s="37" t="s">
        <v>19</v>
      </c>
      <c r="E854" s="38" t="s">
        <v>22</v>
      </c>
      <c r="F854" s="37" t="s">
        <v>2</v>
      </c>
      <c r="G854" s="39" t="s">
        <v>11</v>
      </c>
      <c r="H854" s="40">
        <v>120</v>
      </c>
      <c r="I854" s="43">
        <v>1967.2</v>
      </c>
      <c r="J854" s="43"/>
      <c r="K854" s="45">
        <f t="shared" si="48"/>
        <v>1967.2</v>
      </c>
      <c r="L854" s="76"/>
      <c r="M854" s="82">
        <f t="shared" si="53"/>
        <v>1967.2</v>
      </c>
      <c r="N854" s="82"/>
      <c r="O854" s="82">
        <f t="shared" ref="O854:O879" si="54">M854+N854</f>
        <v>1967.2</v>
      </c>
      <c r="P854" s="145"/>
      <c r="Q854" s="125">
        <f t="shared" si="49"/>
        <v>1967.2</v>
      </c>
    </row>
    <row r="855" spans="1:17" ht="12.75" customHeight="1" x14ac:dyDescent="0.2">
      <c r="A855" s="7" t="s">
        <v>21</v>
      </c>
      <c r="B855" s="61">
        <v>302</v>
      </c>
      <c r="C855" s="62">
        <v>103</v>
      </c>
      <c r="D855" s="37" t="s">
        <v>19</v>
      </c>
      <c r="E855" s="38" t="s">
        <v>20</v>
      </c>
      <c r="F855" s="37" t="s">
        <v>2</v>
      </c>
      <c r="G855" s="39" t="s">
        <v>9</v>
      </c>
      <c r="H855" s="40" t="s">
        <v>7</v>
      </c>
      <c r="I855" s="43">
        <f>I856</f>
        <v>1934.2</v>
      </c>
      <c r="J855" s="43"/>
      <c r="K855" s="45">
        <f t="shared" si="48"/>
        <v>1934.2</v>
      </c>
      <c r="L855" s="76"/>
      <c r="M855" s="82">
        <f t="shared" si="53"/>
        <v>1934.2</v>
      </c>
      <c r="N855" s="82"/>
      <c r="O855" s="82">
        <f t="shared" si="54"/>
        <v>1934.2</v>
      </c>
      <c r="P855" s="219">
        <f>P856</f>
        <v>27.651399999999999</v>
      </c>
      <c r="Q855" s="223">
        <f t="shared" si="49"/>
        <v>1961.8514</v>
      </c>
    </row>
    <row r="856" spans="1:17" ht="22.5" customHeight="1" x14ac:dyDescent="0.2">
      <c r="A856" s="7" t="s">
        <v>15</v>
      </c>
      <c r="B856" s="61">
        <v>302</v>
      </c>
      <c r="C856" s="62">
        <v>103</v>
      </c>
      <c r="D856" s="37" t="s">
        <v>19</v>
      </c>
      <c r="E856" s="38" t="s">
        <v>20</v>
      </c>
      <c r="F856" s="37" t="s">
        <v>2</v>
      </c>
      <c r="G856" s="39" t="s">
        <v>11</v>
      </c>
      <c r="H856" s="40" t="s">
        <v>7</v>
      </c>
      <c r="I856" s="43">
        <f>I857+I859</f>
        <v>1934.2</v>
      </c>
      <c r="J856" s="43">
        <f>J857+J859+J861</f>
        <v>0</v>
      </c>
      <c r="K856" s="45">
        <f t="shared" si="48"/>
        <v>1934.2</v>
      </c>
      <c r="L856" s="76"/>
      <c r="M856" s="82">
        <f t="shared" si="53"/>
        <v>1934.2</v>
      </c>
      <c r="N856" s="82"/>
      <c r="O856" s="82">
        <f t="shared" si="54"/>
        <v>1934.2</v>
      </c>
      <c r="P856" s="82">
        <f>P857+P859+P861</f>
        <v>27.651399999999999</v>
      </c>
      <c r="Q856" s="223">
        <f t="shared" si="49"/>
        <v>1961.8514</v>
      </c>
    </row>
    <row r="857" spans="1:17" ht="45" customHeight="1" x14ac:dyDescent="0.2">
      <c r="A857" s="7" t="s">
        <v>6</v>
      </c>
      <c r="B857" s="61">
        <v>302</v>
      </c>
      <c r="C857" s="62">
        <v>103</v>
      </c>
      <c r="D857" s="37" t="s">
        <v>19</v>
      </c>
      <c r="E857" s="38" t="s">
        <v>20</v>
      </c>
      <c r="F857" s="37" t="s">
        <v>2</v>
      </c>
      <c r="G857" s="39" t="s">
        <v>11</v>
      </c>
      <c r="H857" s="40">
        <v>100</v>
      </c>
      <c r="I857" s="43">
        <f>I858</f>
        <v>1525.2</v>
      </c>
      <c r="J857" s="43"/>
      <c r="K857" s="45">
        <f t="shared" si="48"/>
        <v>1525.2</v>
      </c>
      <c r="L857" s="76"/>
      <c r="M857" s="82">
        <f t="shared" si="53"/>
        <v>1525.2</v>
      </c>
      <c r="N857" s="82"/>
      <c r="O857" s="82">
        <f t="shared" si="54"/>
        <v>1525.2</v>
      </c>
      <c r="P857" s="82">
        <f>P858</f>
        <v>27.651399999999999</v>
      </c>
      <c r="Q857" s="223">
        <f t="shared" si="49"/>
        <v>1552.8514</v>
      </c>
    </row>
    <row r="858" spans="1:17" ht="22.5" customHeight="1" x14ac:dyDescent="0.2">
      <c r="A858" s="7" t="s">
        <v>5</v>
      </c>
      <c r="B858" s="61">
        <v>302</v>
      </c>
      <c r="C858" s="62">
        <v>103</v>
      </c>
      <c r="D858" s="37" t="s">
        <v>19</v>
      </c>
      <c r="E858" s="38" t="s">
        <v>20</v>
      </c>
      <c r="F858" s="37" t="s">
        <v>2</v>
      </c>
      <c r="G858" s="39" t="s">
        <v>11</v>
      </c>
      <c r="H858" s="40">
        <v>120</v>
      </c>
      <c r="I858" s="43">
        <f>1430.2+95</f>
        <v>1525.2</v>
      </c>
      <c r="J858" s="43"/>
      <c r="K858" s="45">
        <f t="shared" si="48"/>
        <v>1525.2</v>
      </c>
      <c r="L858" s="76"/>
      <c r="M858" s="82">
        <f t="shared" si="53"/>
        <v>1525.2</v>
      </c>
      <c r="N858" s="82"/>
      <c r="O858" s="82">
        <f t="shared" si="54"/>
        <v>1525.2</v>
      </c>
      <c r="P858" s="82">
        <v>27.651399999999999</v>
      </c>
      <c r="Q858" s="223">
        <f t="shared" si="49"/>
        <v>1552.8514</v>
      </c>
    </row>
    <row r="859" spans="1:17" ht="22.5" customHeight="1" x14ac:dyDescent="0.2">
      <c r="A859" s="7" t="s">
        <v>14</v>
      </c>
      <c r="B859" s="61">
        <v>302</v>
      </c>
      <c r="C859" s="62">
        <v>103</v>
      </c>
      <c r="D859" s="37" t="s">
        <v>19</v>
      </c>
      <c r="E859" s="38" t="s">
        <v>20</v>
      </c>
      <c r="F859" s="37" t="s">
        <v>2</v>
      </c>
      <c r="G859" s="39" t="s">
        <v>11</v>
      </c>
      <c r="H859" s="40">
        <v>200</v>
      </c>
      <c r="I859" s="43">
        <f>I860</f>
        <v>409</v>
      </c>
      <c r="J859" s="43">
        <f>J860</f>
        <v>-0.3</v>
      </c>
      <c r="K859" s="45">
        <f t="shared" si="48"/>
        <v>408.7</v>
      </c>
      <c r="L859" s="76"/>
      <c r="M859" s="82">
        <f t="shared" si="53"/>
        <v>408.7</v>
      </c>
      <c r="N859" s="82"/>
      <c r="O859" s="82">
        <f t="shared" si="54"/>
        <v>408.7</v>
      </c>
      <c r="P859" s="82">
        <f>P860</f>
        <v>0</v>
      </c>
      <c r="Q859" s="223">
        <f t="shared" si="49"/>
        <v>408.7</v>
      </c>
    </row>
    <row r="860" spans="1:17" ht="22.5" customHeight="1" x14ac:dyDescent="0.2">
      <c r="A860" s="7" t="s">
        <v>13</v>
      </c>
      <c r="B860" s="61">
        <v>302</v>
      </c>
      <c r="C860" s="62">
        <v>103</v>
      </c>
      <c r="D860" s="37" t="s">
        <v>19</v>
      </c>
      <c r="E860" s="38" t="s">
        <v>20</v>
      </c>
      <c r="F860" s="37" t="s">
        <v>2</v>
      </c>
      <c r="G860" s="39" t="s">
        <v>11</v>
      </c>
      <c r="H860" s="40">
        <v>240</v>
      </c>
      <c r="I860" s="43">
        <f>481.6-95+22.4</f>
        <v>409</v>
      </c>
      <c r="J860" s="43">
        <v>-0.3</v>
      </c>
      <c r="K860" s="45">
        <f t="shared" si="48"/>
        <v>408.7</v>
      </c>
      <c r="L860" s="76"/>
      <c r="M860" s="82">
        <f t="shared" si="53"/>
        <v>408.7</v>
      </c>
      <c r="N860" s="82"/>
      <c r="O860" s="82">
        <f t="shared" si="54"/>
        <v>408.7</v>
      </c>
      <c r="P860" s="82"/>
      <c r="Q860" s="125">
        <f t="shared" si="49"/>
        <v>408.7</v>
      </c>
    </row>
    <row r="861" spans="1:17" ht="14.1" customHeight="1" x14ac:dyDescent="0.2">
      <c r="A861" s="7" t="s">
        <v>76</v>
      </c>
      <c r="B861" s="61">
        <v>302</v>
      </c>
      <c r="C861" s="62">
        <v>103</v>
      </c>
      <c r="D861" s="37" t="s">
        <v>19</v>
      </c>
      <c r="E861" s="38" t="s">
        <v>20</v>
      </c>
      <c r="F861" s="37" t="s">
        <v>2</v>
      </c>
      <c r="G861" s="39" t="s">
        <v>11</v>
      </c>
      <c r="H861" s="40">
        <v>800</v>
      </c>
      <c r="I861" s="43"/>
      <c r="J861" s="43">
        <f>J862</f>
        <v>0.3</v>
      </c>
      <c r="K861" s="45">
        <f t="shared" si="48"/>
        <v>0.3</v>
      </c>
      <c r="L861" s="76"/>
      <c r="M861" s="82">
        <f t="shared" si="53"/>
        <v>0.3</v>
      </c>
      <c r="N861" s="82"/>
      <c r="O861" s="82">
        <f t="shared" si="54"/>
        <v>0.3</v>
      </c>
      <c r="P861" s="82">
        <f>P862</f>
        <v>0</v>
      </c>
      <c r="Q861" s="223">
        <f t="shared" si="49"/>
        <v>0.3</v>
      </c>
    </row>
    <row r="862" spans="1:17" ht="14.1" customHeight="1" x14ac:dyDescent="0.2">
      <c r="A862" s="7" t="s">
        <v>75</v>
      </c>
      <c r="B862" s="61">
        <v>302</v>
      </c>
      <c r="C862" s="62">
        <v>103</v>
      </c>
      <c r="D862" s="37" t="s">
        <v>19</v>
      </c>
      <c r="E862" s="38" t="s">
        <v>20</v>
      </c>
      <c r="F862" s="37" t="s">
        <v>2</v>
      </c>
      <c r="G862" s="39" t="s">
        <v>11</v>
      </c>
      <c r="H862" s="40">
        <v>850</v>
      </c>
      <c r="I862" s="43"/>
      <c r="J862" s="43">
        <v>0.3</v>
      </c>
      <c r="K862" s="45">
        <f t="shared" si="48"/>
        <v>0.3</v>
      </c>
      <c r="L862" s="76"/>
      <c r="M862" s="82">
        <f t="shared" si="53"/>
        <v>0.3</v>
      </c>
      <c r="N862" s="82"/>
      <c r="O862" s="82">
        <f t="shared" si="54"/>
        <v>0.3</v>
      </c>
      <c r="P862" s="82"/>
      <c r="Q862" s="125">
        <f t="shared" si="49"/>
        <v>0.3</v>
      </c>
    </row>
    <row r="863" spans="1:17" ht="22.5" customHeight="1" x14ac:dyDescent="0.2">
      <c r="A863" s="7" t="s">
        <v>290</v>
      </c>
      <c r="B863" s="61">
        <v>302</v>
      </c>
      <c r="C863" s="62">
        <v>103</v>
      </c>
      <c r="D863" s="37" t="s">
        <v>19</v>
      </c>
      <c r="E863" s="38" t="s">
        <v>18</v>
      </c>
      <c r="F863" s="37" t="s">
        <v>2</v>
      </c>
      <c r="G863" s="39" t="s">
        <v>9</v>
      </c>
      <c r="H863" s="40" t="s">
        <v>7</v>
      </c>
      <c r="I863" s="43">
        <f>I864</f>
        <v>500.59999999999997</v>
      </c>
      <c r="J863" s="43"/>
      <c r="K863" s="45">
        <f t="shared" si="48"/>
        <v>500.59999999999997</v>
      </c>
      <c r="L863" s="76"/>
      <c r="M863" s="82">
        <f t="shared" si="53"/>
        <v>500.59999999999997</v>
      </c>
      <c r="N863" s="82"/>
      <c r="O863" s="82">
        <f t="shared" si="54"/>
        <v>500.59999999999997</v>
      </c>
      <c r="P863" s="82">
        <f>P864</f>
        <v>-27.651399999999999</v>
      </c>
      <c r="Q863" s="223">
        <f t="shared" si="49"/>
        <v>472.94859999999994</v>
      </c>
    </row>
    <row r="864" spans="1:17" ht="22.5" customHeight="1" x14ac:dyDescent="0.2">
      <c r="A864" s="7" t="s">
        <v>15</v>
      </c>
      <c r="B864" s="61">
        <v>302</v>
      </c>
      <c r="C864" s="62">
        <v>103</v>
      </c>
      <c r="D864" s="37" t="s">
        <v>19</v>
      </c>
      <c r="E864" s="38" t="s">
        <v>18</v>
      </c>
      <c r="F864" s="37" t="s">
        <v>2</v>
      </c>
      <c r="G864" s="39" t="s">
        <v>11</v>
      </c>
      <c r="H864" s="40" t="s">
        <v>7</v>
      </c>
      <c r="I864" s="43">
        <f>I865+I867</f>
        <v>500.59999999999997</v>
      </c>
      <c r="J864" s="43"/>
      <c r="K864" s="45">
        <f t="shared" si="48"/>
        <v>500.59999999999997</v>
      </c>
      <c r="L864" s="76"/>
      <c r="M864" s="82">
        <f t="shared" si="53"/>
        <v>500.59999999999997</v>
      </c>
      <c r="N864" s="82"/>
      <c r="O864" s="82">
        <f t="shared" si="54"/>
        <v>500.59999999999997</v>
      </c>
      <c r="P864" s="82">
        <f>P865</f>
        <v>-27.651399999999999</v>
      </c>
      <c r="Q864" s="223">
        <f t="shared" si="49"/>
        <v>472.94859999999994</v>
      </c>
    </row>
    <row r="865" spans="1:17" ht="45" customHeight="1" x14ac:dyDescent="0.2">
      <c r="A865" s="7" t="s">
        <v>6</v>
      </c>
      <c r="B865" s="61">
        <v>302</v>
      </c>
      <c r="C865" s="62">
        <v>103</v>
      </c>
      <c r="D865" s="37" t="s">
        <v>19</v>
      </c>
      <c r="E865" s="38" t="s">
        <v>18</v>
      </c>
      <c r="F865" s="37" t="s">
        <v>2</v>
      </c>
      <c r="G865" s="39" t="s">
        <v>11</v>
      </c>
      <c r="H865" s="40">
        <v>100</v>
      </c>
      <c r="I865" s="43">
        <f>I866</f>
        <v>500.59999999999997</v>
      </c>
      <c r="J865" s="43"/>
      <c r="K865" s="45">
        <f t="shared" si="48"/>
        <v>500.59999999999997</v>
      </c>
      <c r="L865" s="76"/>
      <c r="M865" s="82">
        <f t="shared" si="53"/>
        <v>500.59999999999997</v>
      </c>
      <c r="N865" s="82"/>
      <c r="O865" s="82">
        <f t="shared" si="54"/>
        <v>500.59999999999997</v>
      </c>
      <c r="P865" s="82">
        <f>P866</f>
        <v>-27.651399999999999</v>
      </c>
      <c r="Q865" s="223">
        <f t="shared" si="49"/>
        <v>472.94859999999994</v>
      </c>
    </row>
    <row r="866" spans="1:17" ht="22.5" customHeight="1" x14ac:dyDescent="0.2">
      <c r="A866" s="7" t="s">
        <v>5</v>
      </c>
      <c r="B866" s="61">
        <v>302</v>
      </c>
      <c r="C866" s="62">
        <v>103</v>
      </c>
      <c r="D866" s="37" t="s">
        <v>19</v>
      </c>
      <c r="E866" s="38" t="s">
        <v>18</v>
      </c>
      <c r="F866" s="37" t="s">
        <v>2</v>
      </c>
      <c r="G866" s="39" t="s">
        <v>11</v>
      </c>
      <c r="H866" s="40">
        <v>120</v>
      </c>
      <c r="I866" s="43">
        <f>22.9+470.7+7</f>
        <v>500.59999999999997</v>
      </c>
      <c r="J866" s="43"/>
      <c r="K866" s="45">
        <f t="shared" si="48"/>
        <v>500.59999999999997</v>
      </c>
      <c r="L866" s="76"/>
      <c r="M866" s="82">
        <f t="shared" si="53"/>
        <v>500.59999999999997</v>
      </c>
      <c r="N866" s="82"/>
      <c r="O866" s="82">
        <f t="shared" si="54"/>
        <v>500.59999999999997</v>
      </c>
      <c r="P866" s="82">
        <v>-27.651399999999999</v>
      </c>
      <c r="Q866" s="223">
        <f t="shared" si="49"/>
        <v>472.94859999999994</v>
      </c>
    </row>
    <row r="867" spans="1:17" ht="22.5" customHeight="1" x14ac:dyDescent="0.2">
      <c r="A867" s="7" t="s">
        <v>14</v>
      </c>
      <c r="B867" s="61">
        <v>302</v>
      </c>
      <c r="C867" s="62">
        <v>103</v>
      </c>
      <c r="D867" s="37">
        <v>52</v>
      </c>
      <c r="E867" s="38">
        <v>3</v>
      </c>
      <c r="F867" s="37" t="s">
        <v>2</v>
      </c>
      <c r="G867" s="39" t="s">
        <v>11</v>
      </c>
      <c r="H867" s="40">
        <v>200</v>
      </c>
      <c r="I867" s="43">
        <f>I868</f>
        <v>0</v>
      </c>
      <c r="J867" s="43"/>
      <c r="K867" s="45">
        <f t="shared" si="48"/>
        <v>0</v>
      </c>
      <c r="L867" s="76"/>
      <c r="M867" s="82">
        <f t="shared" si="53"/>
        <v>0</v>
      </c>
      <c r="N867" s="82"/>
      <c r="O867" s="82">
        <f t="shared" si="54"/>
        <v>0</v>
      </c>
      <c r="P867" s="145"/>
      <c r="Q867" s="125">
        <f t="shared" si="49"/>
        <v>0</v>
      </c>
    </row>
    <row r="868" spans="1:17" ht="22.5" customHeight="1" x14ac:dyDescent="0.2">
      <c r="A868" s="7" t="s">
        <v>13</v>
      </c>
      <c r="B868" s="61">
        <v>302</v>
      </c>
      <c r="C868" s="62">
        <v>103</v>
      </c>
      <c r="D868" s="37">
        <v>52</v>
      </c>
      <c r="E868" s="38">
        <v>3</v>
      </c>
      <c r="F868" s="37" t="s">
        <v>2</v>
      </c>
      <c r="G868" s="39" t="s">
        <v>11</v>
      </c>
      <c r="H868" s="40">
        <v>240</v>
      </c>
      <c r="I868" s="43">
        <v>0</v>
      </c>
      <c r="J868" s="43"/>
      <c r="K868" s="45">
        <f t="shared" ref="K868:K880" si="55">I868+J868</f>
        <v>0</v>
      </c>
      <c r="L868" s="76"/>
      <c r="M868" s="82">
        <f t="shared" si="53"/>
        <v>0</v>
      </c>
      <c r="N868" s="82"/>
      <c r="O868" s="82">
        <f t="shared" si="54"/>
        <v>0</v>
      </c>
      <c r="P868" s="145"/>
      <c r="Q868" s="125">
        <f t="shared" si="49"/>
        <v>0</v>
      </c>
    </row>
    <row r="869" spans="1:17" ht="33.75" customHeight="1" x14ac:dyDescent="0.2">
      <c r="A869" s="7" t="s">
        <v>17</v>
      </c>
      <c r="B869" s="61">
        <v>302</v>
      </c>
      <c r="C869" s="62">
        <v>106</v>
      </c>
      <c r="D869" s="37" t="s">
        <v>7</v>
      </c>
      <c r="E869" s="38" t="s">
        <v>7</v>
      </c>
      <c r="F869" s="37" t="s">
        <v>7</v>
      </c>
      <c r="G869" s="39" t="s">
        <v>7</v>
      </c>
      <c r="H869" s="40" t="s">
        <v>7</v>
      </c>
      <c r="I869" s="43">
        <f>I870+I876</f>
        <v>1907.2</v>
      </c>
      <c r="J869" s="43"/>
      <c r="K869" s="45">
        <f t="shared" si="55"/>
        <v>1907.2</v>
      </c>
      <c r="L869" s="76"/>
      <c r="M869" s="82">
        <f t="shared" si="53"/>
        <v>1907.2</v>
      </c>
      <c r="N869" s="82"/>
      <c r="O869" s="82">
        <f t="shared" si="54"/>
        <v>1907.2</v>
      </c>
      <c r="P869" s="145"/>
      <c r="Q869" s="125">
        <f t="shared" si="49"/>
        <v>1907.2</v>
      </c>
    </row>
    <row r="870" spans="1:17" ht="22.5" customHeight="1" x14ac:dyDescent="0.2">
      <c r="A870" s="7" t="s">
        <v>16</v>
      </c>
      <c r="B870" s="61">
        <v>302</v>
      </c>
      <c r="C870" s="62">
        <v>106</v>
      </c>
      <c r="D870" s="37" t="s">
        <v>12</v>
      </c>
      <c r="E870" s="38" t="s">
        <v>3</v>
      </c>
      <c r="F870" s="37" t="s">
        <v>2</v>
      </c>
      <c r="G870" s="39" t="s">
        <v>9</v>
      </c>
      <c r="H870" s="40" t="s">
        <v>7</v>
      </c>
      <c r="I870" s="43">
        <f>I871</f>
        <v>1467.2</v>
      </c>
      <c r="J870" s="43"/>
      <c r="K870" s="45">
        <f t="shared" si="55"/>
        <v>1467.2</v>
      </c>
      <c r="L870" s="76"/>
      <c r="M870" s="82">
        <f t="shared" si="53"/>
        <v>1467.2</v>
      </c>
      <c r="N870" s="82"/>
      <c r="O870" s="82">
        <f t="shared" si="54"/>
        <v>1467.2</v>
      </c>
      <c r="P870" s="215"/>
      <c r="Q870" s="125">
        <f t="shared" si="49"/>
        <v>1467.2</v>
      </c>
    </row>
    <row r="871" spans="1:17" ht="22.5" customHeight="1" x14ac:dyDescent="0.2">
      <c r="A871" s="7" t="s">
        <v>15</v>
      </c>
      <c r="B871" s="61">
        <v>302</v>
      </c>
      <c r="C871" s="62">
        <v>106</v>
      </c>
      <c r="D871" s="37" t="s">
        <v>12</v>
      </c>
      <c r="E871" s="38" t="s">
        <v>3</v>
      </c>
      <c r="F871" s="37" t="s">
        <v>2</v>
      </c>
      <c r="G871" s="39" t="s">
        <v>11</v>
      </c>
      <c r="H871" s="40" t="s">
        <v>7</v>
      </c>
      <c r="I871" s="43">
        <f>I872+I874</f>
        <v>1467.2</v>
      </c>
      <c r="J871" s="43"/>
      <c r="K871" s="45">
        <f t="shared" si="55"/>
        <v>1467.2</v>
      </c>
      <c r="L871" s="76"/>
      <c r="M871" s="82">
        <f t="shared" si="53"/>
        <v>1467.2</v>
      </c>
      <c r="N871" s="82"/>
      <c r="O871" s="82">
        <f t="shared" si="54"/>
        <v>1467.2</v>
      </c>
      <c r="P871" s="145"/>
      <c r="Q871" s="125">
        <f t="shared" si="49"/>
        <v>1467.2</v>
      </c>
    </row>
    <row r="872" spans="1:17" ht="45" customHeight="1" x14ac:dyDescent="0.2">
      <c r="A872" s="7" t="s">
        <v>6</v>
      </c>
      <c r="B872" s="61">
        <v>302</v>
      </c>
      <c r="C872" s="62">
        <v>106</v>
      </c>
      <c r="D872" s="37" t="s">
        <v>12</v>
      </c>
      <c r="E872" s="38" t="s">
        <v>3</v>
      </c>
      <c r="F872" s="37" t="s">
        <v>2</v>
      </c>
      <c r="G872" s="39" t="s">
        <v>11</v>
      </c>
      <c r="H872" s="40">
        <v>100</v>
      </c>
      <c r="I872" s="43">
        <f>I873</f>
        <v>1411.2</v>
      </c>
      <c r="J872" s="43"/>
      <c r="K872" s="45">
        <f t="shared" si="55"/>
        <v>1411.2</v>
      </c>
      <c r="L872" s="76"/>
      <c r="M872" s="82">
        <f t="shared" si="53"/>
        <v>1411.2</v>
      </c>
      <c r="N872" s="82"/>
      <c r="O872" s="82">
        <f t="shared" si="54"/>
        <v>1411.2</v>
      </c>
      <c r="P872" s="145"/>
      <c r="Q872" s="125">
        <f t="shared" si="49"/>
        <v>1411.2</v>
      </c>
    </row>
    <row r="873" spans="1:17" ht="22.5" customHeight="1" x14ac:dyDescent="0.2">
      <c r="A873" s="7" t="s">
        <v>5</v>
      </c>
      <c r="B873" s="61">
        <v>302</v>
      </c>
      <c r="C873" s="62">
        <v>106</v>
      </c>
      <c r="D873" s="37" t="s">
        <v>12</v>
      </c>
      <c r="E873" s="38" t="s">
        <v>3</v>
      </c>
      <c r="F873" s="37" t="s">
        <v>2</v>
      </c>
      <c r="G873" s="39" t="s">
        <v>11</v>
      </c>
      <c r="H873" s="40">
        <v>120</v>
      </c>
      <c r="I873" s="43">
        <f>1049+45.4+316.8</f>
        <v>1411.2</v>
      </c>
      <c r="J873" s="43"/>
      <c r="K873" s="45">
        <f t="shared" si="55"/>
        <v>1411.2</v>
      </c>
      <c r="L873" s="76"/>
      <c r="M873" s="82">
        <f t="shared" si="53"/>
        <v>1411.2</v>
      </c>
      <c r="N873" s="82"/>
      <c r="O873" s="82">
        <f t="shared" si="54"/>
        <v>1411.2</v>
      </c>
      <c r="P873" s="145"/>
      <c r="Q873" s="125">
        <f t="shared" si="49"/>
        <v>1411.2</v>
      </c>
    </row>
    <row r="874" spans="1:17" ht="22.5" customHeight="1" x14ac:dyDescent="0.2">
      <c r="A874" s="7" t="s">
        <v>14</v>
      </c>
      <c r="B874" s="61">
        <v>302</v>
      </c>
      <c r="C874" s="62">
        <v>106</v>
      </c>
      <c r="D874" s="37" t="s">
        <v>12</v>
      </c>
      <c r="E874" s="38" t="s">
        <v>3</v>
      </c>
      <c r="F874" s="37" t="s">
        <v>2</v>
      </c>
      <c r="G874" s="39" t="s">
        <v>11</v>
      </c>
      <c r="H874" s="40">
        <v>200</v>
      </c>
      <c r="I874" s="43">
        <f>I875</f>
        <v>56.000000000000007</v>
      </c>
      <c r="J874" s="43"/>
      <c r="K874" s="45">
        <f t="shared" si="55"/>
        <v>56.000000000000007</v>
      </c>
      <c r="L874" s="76"/>
      <c r="M874" s="82">
        <f t="shared" si="53"/>
        <v>56.000000000000007</v>
      </c>
      <c r="N874" s="82"/>
      <c r="O874" s="82">
        <f t="shared" si="54"/>
        <v>56.000000000000007</v>
      </c>
      <c r="P874" s="145"/>
      <c r="Q874" s="125">
        <f t="shared" si="49"/>
        <v>56.000000000000007</v>
      </c>
    </row>
    <row r="875" spans="1:17" ht="22.5" customHeight="1" x14ac:dyDescent="0.2">
      <c r="A875" s="7" t="s">
        <v>13</v>
      </c>
      <c r="B875" s="61">
        <v>302</v>
      </c>
      <c r="C875" s="62">
        <v>106</v>
      </c>
      <c r="D875" s="37" t="s">
        <v>12</v>
      </c>
      <c r="E875" s="38" t="s">
        <v>3</v>
      </c>
      <c r="F875" s="37" t="s">
        <v>2</v>
      </c>
      <c r="G875" s="39" t="s">
        <v>11</v>
      </c>
      <c r="H875" s="40">
        <v>240</v>
      </c>
      <c r="I875" s="43">
        <f>101.4-45.4</f>
        <v>56.000000000000007</v>
      </c>
      <c r="J875" s="43"/>
      <c r="K875" s="45">
        <f t="shared" si="55"/>
        <v>56.000000000000007</v>
      </c>
      <c r="L875" s="76"/>
      <c r="M875" s="82">
        <f t="shared" si="53"/>
        <v>56.000000000000007</v>
      </c>
      <c r="N875" s="82"/>
      <c r="O875" s="82">
        <f t="shared" si="54"/>
        <v>56.000000000000007</v>
      </c>
      <c r="P875" s="145"/>
      <c r="Q875" s="125">
        <f t="shared" si="49"/>
        <v>56.000000000000007</v>
      </c>
    </row>
    <row r="876" spans="1:17" ht="14.1" customHeight="1" x14ac:dyDescent="0.2">
      <c r="A876" s="7" t="s">
        <v>10</v>
      </c>
      <c r="B876" s="61">
        <v>302</v>
      </c>
      <c r="C876" s="62">
        <v>106</v>
      </c>
      <c r="D876" s="37" t="s">
        <v>4</v>
      </c>
      <c r="E876" s="38" t="s">
        <v>3</v>
      </c>
      <c r="F876" s="37" t="s">
        <v>2</v>
      </c>
      <c r="G876" s="39" t="s">
        <v>9</v>
      </c>
      <c r="H876" s="40" t="s">
        <v>7</v>
      </c>
      <c r="I876" s="43">
        <f>I877</f>
        <v>440</v>
      </c>
      <c r="J876" s="43"/>
      <c r="K876" s="45">
        <f t="shared" si="55"/>
        <v>440</v>
      </c>
      <c r="L876" s="76"/>
      <c r="M876" s="82">
        <f t="shared" si="53"/>
        <v>440</v>
      </c>
      <c r="N876" s="82"/>
      <c r="O876" s="82">
        <f t="shared" si="54"/>
        <v>440</v>
      </c>
      <c r="P876" s="145"/>
      <c r="Q876" s="125">
        <f t="shared" si="49"/>
        <v>440</v>
      </c>
    </row>
    <row r="877" spans="1:17" ht="45" customHeight="1" x14ac:dyDescent="0.2">
      <c r="A877" s="7" t="s">
        <v>8</v>
      </c>
      <c r="B877" s="61">
        <v>302</v>
      </c>
      <c r="C877" s="62">
        <v>106</v>
      </c>
      <c r="D877" s="37" t="s">
        <v>4</v>
      </c>
      <c r="E877" s="38" t="s">
        <v>3</v>
      </c>
      <c r="F877" s="37" t="s">
        <v>2</v>
      </c>
      <c r="G877" s="39" t="s">
        <v>1</v>
      </c>
      <c r="H877" s="40" t="s">
        <v>7</v>
      </c>
      <c r="I877" s="43">
        <f>I878</f>
        <v>440</v>
      </c>
      <c r="J877" s="43"/>
      <c r="K877" s="45">
        <f t="shared" si="55"/>
        <v>440</v>
      </c>
      <c r="L877" s="76"/>
      <c r="M877" s="82">
        <f t="shared" si="53"/>
        <v>440</v>
      </c>
      <c r="N877" s="82"/>
      <c r="O877" s="82">
        <f t="shared" si="54"/>
        <v>440</v>
      </c>
      <c r="P877" s="145"/>
      <c r="Q877" s="125">
        <f t="shared" si="49"/>
        <v>440</v>
      </c>
    </row>
    <row r="878" spans="1:17" ht="42.6" customHeight="1" x14ac:dyDescent="0.2">
      <c r="A878" s="7" t="s">
        <v>6</v>
      </c>
      <c r="B878" s="61">
        <v>302</v>
      </c>
      <c r="C878" s="62">
        <v>106</v>
      </c>
      <c r="D878" s="37" t="s">
        <v>4</v>
      </c>
      <c r="E878" s="38" t="s">
        <v>3</v>
      </c>
      <c r="F878" s="37" t="s">
        <v>2</v>
      </c>
      <c r="G878" s="39" t="s">
        <v>1</v>
      </c>
      <c r="H878" s="40">
        <v>100</v>
      </c>
      <c r="I878" s="82">
        <f>I879</f>
        <v>440</v>
      </c>
      <c r="J878" s="82"/>
      <c r="K878" s="113">
        <f t="shared" si="55"/>
        <v>440</v>
      </c>
      <c r="L878" s="76"/>
      <c r="M878" s="82">
        <f t="shared" si="53"/>
        <v>440</v>
      </c>
      <c r="N878" s="82"/>
      <c r="O878" s="82">
        <f t="shared" si="54"/>
        <v>440</v>
      </c>
      <c r="P878" s="145"/>
      <c r="Q878" s="115">
        <f t="shared" si="49"/>
        <v>440</v>
      </c>
    </row>
    <row r="879" spans="1:17" ht="22.5" customHeight="1" thickBot="1" x14ac:dyDescent="0.25">
      <c r="A879" s="157" t="s">
        <v>5</v>
      </c>
      <c r="B879" s="158">
        <v>302</v>
      </c>
      <c r="C879" s="159">
        <v>106</v>
      </c>
      <c r="D879" s="160" t="s">
        <v>4</v>
      </c>
      <c r="E879" s="161" t="s">
        <v>3</v>
      </c>
      <c r="F879" s="160" t="s">
        <v>2</v>
      </c>
      <c r="G879" s="162" t="s">
        <v>1</v>
      </c>
      <c r="H879" s="163">
        <v>120</v>
      </c>
      <c r="I879" s="70">
        <f>338+102</f>
        <v>440</v>
      </c>
      <c r="J879" s="70"/>
      <c r="K879" s="71">
        <f t="shared" si="55"/>
        <v>440</v>
      </c>
      <c r="L879" s="164"/>
      <c r="M879" s="70">
        <f t="shared" si="53"/>
        <v>440</v>
      </c>
      <c r="N879" s="70"/>
      <c r="O879" s="70">
        <f t="shared" si="54"/>
        <v>440</v>
      </c>
      <c r="P879" s="190"/>
      <c r="Q879" s="165">
        <f t="shared" si="49"/>
        <v>440</v>
      </c>
    </row>
    <row r="880" spans="1:17" ht="16.5" customHeight="1" thickBot="1" x14ac:dyDescent="0.25">
      <c r="A880" s="258" t="s">
        <v>0</v>
      </c>
      <c r="B880" s="258"/>
      <c r="C880" s="258"/>
      <c r="D880" s="258"/>
      <c r="E880" s="258"/>
      <c r="F880" s="258"/>
      <c r="G880" s="258"/>
      <c r="H880" s="258"/>
      <c r="I880" s="72">
        <f>I847+I639+I590+I532+I468+I316+I210+I13</f>
        <v>1334645.4000000001</v>
      </c>
      <c r="J880" s="73">
        <f>J13+J210+J316+J468+J532+J590+J639+J847</f>
        <v>6121.5450099999989</v>
      </c>
      <c r="K880" s="74">
        <f t="shared" si="55"/>
        <v>1340766.9450100001</v>
      </c>
      <c r="L880" s="75">
        <f>L13+L210+L316+L468+L532+L590+L639+L847</f>
        <v>62624.668310000001</v>
      </c>
      <c r="M880" s="87">
        <f>K880+L880</f>
        <v>1403391.6133200002</v>
      </c>
      <c r="N880" s="87">
        <f>N13+N210+N316+N468+N532+N590+N639+N847</f>
        <v>-175964.34618999998</v>
      </c>
      <c r="O880" s="87">
        <f>M880+N880</f>
        <v>1227427.2671300003</v>
      </c>
      <c r="P880" s="225">
        <f>P13+P210+P316+P468+P532+P590+P639+P847</f>
        <v>52989.333070000001</v>
      </c>
      <c r="Q880" s="226">
        <f t="shared" si="49"/>
        <v>1280416.6002000002</v>
      </c>
    </row>
    <row r="881" spans="1:19" x14ac:dyDescent="0.2">
      <c r="A881" s="18"/>
      <c r="B881" s="18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</row>
    <row r="882" spans="1:19" x14ac:dyDescent="0.2">
      <c r="A882" s="18"/>
      <c r="B882" s="18"/>
      <c r="C882" s="18"/>
      <c r="D882" s="18"/>
      <c r="E882" s="18"/>
      <c r="F882" s="18"/>
      <c r="G882" s="18"/>
      <c r="H882" s="35"/>
      <c r="I882" s="35"/>
      <c r="J882" s="35"/>
      <c r="K882" s="35"/>
      <c r="L882" s="35"/>
      <c r="M882" s="88" t="s">
        <v>373</v>
      </c>
      <c r="N882" s="89" t="s">
        <v>374</v>
      </c>
      <c r="O882" s="89" t="s">
        <v>392</v>
      </c>
      <c r="P882" s="83" t="s">
        <v>393</v>
      </c>
      <c r="Q882" s="83" t="s">
        <v>394</v>
      </c>
    </row>
    <row r="883" spans="1:19" ht="14.65" customHeight="1" x14ac:dyDescent="0.2">
      <c r="A883" s="18"/>
      <c r="B883" s="18"/>
      <c r="C883" s="18"/>
      <c r="D883" s="18"/>
      <c r="E883" s="18"/>
      <c r="F883" s="18"/>
      <c r="G883" s="250" t="s">
        <v>435</v>
      </c>
      <c r="H883" s="251"/>
      <c r="I883" s="35"/>
      <c r="J883" s="35"/>
      <c r="K883" s="35"/>
      <c r="L883" s="35"/>
      <c r="M883" s="88"/>
      <c r="N883" s="89"/>
      <c r="O883" s="218">
        <v>160</v>
      </c>
      <c r="P883" s="83"/>
      <c r="Q883" s="83"/>
    </row>
    <row r="884" spans="1:19" x14ac:dyDescent="0.2">
      <c r="A884" s="18"/>
      <c r="B884" s="18"/>
      <c r="C884" s="18"/>
      <c r="D884" s="18"/>
      <c r="E884" s="18"/>
      <c r="F884" s="18"/>
      <c r="G884" s="18" t="s">
        <v>424</v>
      </c>
      <c r="H884" s="147" t="s">
        <v>425</v>
      </c>
      <c r="I884" s="35"/>
      <c r="J884" s="35"/>
      <c r="K884" s="35"/>
      <c r="L884" s="35"/>
      <c r="M884" s="88"/>
      <c r="N884" s="89"/>
      <c r="O884" s="218">
        <v>300</v>
      </c>
      <c r="P884" s="83"/>
      <c r="Q884" s="83"/>
    </row>
    <row r="885" spans="1:19" x14ac:dyDescent="0.2">
      <c r="A885" s="18"/>
      <c r="B885" s="18"/>
      <c r="C885" s="18"/>
      <c r="D885" s="18"/>
      <c r="E885" s="18"/>
      <c r="F885" s="18"/>
      <c r="G885" s="18" t="s">
        <v>423</v>
      </c>
      <c r="H885" s="147" t="s">
        <v>422</v>
      </c>
      <c r="I885" s="35"/>
      <c r="J885" s="35"/>
      <c r="K885" s="35"/>
      <c r="L885" s="35"/>
      <c r="M885" s="88"/>
      <c r="N885" s="89"/>
      <c r="O885" s="218">
        <v>700</v>
      </c>
      <c r="P885" s="83"/>
      <c r="Q885" s="83"/>
    </row>
    <row r="886" spans="1:19" x14ac:dyDescent="0.2">
      <c r="A886" s="18"/>
      <c r="B886" s="18"/>
      <c r="C886" s="18"/>
      <c r="D886" s="18"/>
      <c r="E886" s="18"/>
      <c r="F886" s="18"/>
      <c r="G886" s="18"/>
      <c r="H886" s="147" t="s">
        <v>421</v>
      </c>
      <c r="I886" s="35"/>
      <c r="J886" s="35"/>
      <c r="K886" s="35"/>
      <c r="L886" s="35"/>
      <c r="M886" s="88"/>
      <c r="N886" s="89"/>
      <c r="O886" s="218">
        <v>500</v>
      </c>
      <c r="P886" s="83"/>
      <c r="Q886" s="83"/>
    </row>
    <row r="887" spans="1:19" x14ac:dyDescent="0.2">
      <c r="A887" s="18"/>
      <c r="B887" s="18"/>
      <c r="C887" s="18"/>
      <c r="D887" s="18"/>
      <c r="E887" s="18"/>
      <c r="F887" s="18"/>
      <c r="G887" s="18"/>
      <c r="H887" s="147" t="s">
        <v>420</v>
      </c>
      <c r="I887" s="35"/>
      <c r="J887" s="35"/>
      <c r="K887" s="35"/>
      <c r="L887" s="35"/>
      <c r="M887" s="88"/>
      <c r="N887" s="89"/>
      <c r="O887" s="218">
        <v>213.3</v>
      </c>
      <c r="P887" s="83"/>
      <c r="Q887" s="83"/>
    </row>
    <row r="888" spans="1:19" x14ac:dyDescent="0.2">
      <c r="A888" s="18"/>
      <c r="B888" s="18"/>
      <c r="C888" s="18"/>
      <c r="D888" s="18"/>
      <c r="E888" s="18"/>
      <c r="F888" s="18"/>
      <c r="G888" s="18"/>
      <c r="H888" s="147" t="s">
        <v>419</v>
      </c>
      <c r="I888" s="35"/>
      <c r="J888" s="35"/>
      <c r="K888" s="35"/>
      <c r="L888" s="35"/>
      <c r="M888" s="88"/>
      <c r="N888" s="89"/>
      <c r="O888" s="150">
        <v>377.91951</v>
      </c>
      <c r="P888" s="83"/>
      <c r="Q888" s="83"/>
    </row>
    <row r="889" spans="1:19" x14ac:dyDescent="0.2">
      <c r="A889" s="18"/>
      <c r="B889" s="18"/>
      <c r="C889" s="18"/>
      <c r="D889" s="18"/>
      <c r="E889" s="18"/>
      <c r="F889" s="18"/>
      <c r="G889" s="18" t="s">
        <v>418</v>
      </c>
      <c r="H889" s="147"/>
      <c r="I889" s="35"/>
      <c r="J889" s="35"/>
      <c r="K889" s="35"/>
      <c r="L889" s="35"/>
      <c r="M889" s="88"/>
      <c r="N889" s="89"/>
      <c r="O889" s="150">
        <v>1415.6</v>
      </c>
      <c r="P889" s="83"/>
      <c r="Q889" s="83"/>
    </row>
    <row r="890" spans="1:19" x14ac:dyDescent="0.2">
      <c r="A890" s="18"/>
      <c r="B890" s="18"/>
      <c r="C890" s="18"/>
      <c r="D890" s="18"/>
      <c r="E890" s="18"/>
      <c r="F890" s="18"/>
      <c r="G890" s="18" t="s">
        <v>416</v>
      </c>
      <c r="H890" s="147"/>
      <c r="I890" s="35"/>
      <c r="J890" s="35"/>
      <c r="K890" s="35"/>
      <c r="L890" s="35"/>
      <c r="M890" s="88"/>
      <c r="N890" s="89"/>
      <c r="O890" s="150">
        <v>1100</v>
      </c>
      <c r="P890" s="83"/>
      <c r="Q890" s="83"/>
    </row>
    <row r="891" spans="1:19" x14ac:dyDescent="0.2">
      <c r="A891" s="18"/>
      <c r="B891" s="18"/>
      <c r="C891" s="18"/>
      <c r="D891" s="18"/>
      <c r="E891" s="18"/>
      <c r="F891" s="18"/>
      <c r="G891" s="18" t="s">
        <v>417</v>
      </c>
      <c r="H891" s="147"/>
      <c r="I891" s="35"/>
      <c r="J891" s="35"/>
      <c r="K891" s="35"/>
      <c r="L891" s="35"/>
      <c r="M891" s="88"/>
      <c r="N891" s="89"/>
      <c r="O891" s="150">
        <v>1000</v>
      </c>
      <c r="P891" s="83"/>
      <c r="Q891" s="83"/>
    </row>
    <row r="892" spans="1:19" x14ac:dyDescent="0.2">
      <c r="A892" s="18"/>
      <c r="B892" s="18"/>
      <c r="C892" s="18"/>
      <c r="D892" s="18"/>
      <c r="E892" s="18"/>
      <c r="F892" s="18"/>
      <c r="G892" s="18" t="s">
        <v>413</v>
      </c>
      <c r="H892" s="147"/>
      <c r="I892" s="35"/>
      <c r="J892" s="35"/>
      <c r="K892" s="35"/>
      <c r="L892" s="35"/>
      <c r="M892" s="88"/>
      <c r="N892" s="89"/>
      <c r="O892" s="150">
        <v>50</v>
      </c>
      <c r="P892" s="83"/>
      <c r="Q892" s="83"/>
    </row>
    <row r="893" spans="1:19" ht="14.65" customHeight="1" x14ac:dyDescent="0.2">
      <c r="A893" s="18"/>
      <c r="B893" s="18"/>
      <c r="C893" s="18"/>
      <c r="D893" s="18"/>
      <c r="E893" s="18"/>
      <c r="F893" s="18"/>
      <c r="G893" s="250" t="s">
        <v>414</v>
      </c>
      <c r="H893" s="251"/>
      <c r="I893" s="35"/>
      <c r="J893" s="35"/>
      <c r="K893" s="35"/>
      <c r="L893" s="35"/>
      <c r="M893" s="88"/>
      <c r="N893" s="89"/>
      <c r="O893" s="150">
        <v>100</v>
      </c>
      <c r="P893" s="83"/>
      <c r="Q893" s="83"/>
    </row>
    <row r="894" spans="1:19" ht="15" customHeight="1" x14ac:dyDescent="0.2">
      <c r="A894" s="18"/>
      <c r="B894" s="18"/>
      <c r="C894" s="18"/>
      <c r="D894" s="18"/>
      <c r="E894" s="18"/>
      <c r="F894" s="18"/>
      <c r="G894" s="250" t="s">
        <v>375</v>
      </c>
      <c r="H894" s="251"/>
      <c r="I894" s="35"/>
      <c r="J894" s="35"/>
      <c r="K894" s="35"/>
      <c r="L894" s="35"/>
      <c r="M894" s="93">
        <v>-314747.09999999998</v>
      </c>
      <c r="N894" s="83">
        <f>-314.8+285</f>
        <v>-29.800000000000011</v>
      </c>
      <c r="O894" s="148">
        <v>3382.7777000000001</v>
      </c>
      <c r="P894" s="142"/>
      <c r="Q894" s="142"/>
    </row>
    <row r="895" spans="1:19" ht="15" customHeight="1" x14ac:dyDescent="0.2">
      <c r="A895" s="18"/>
      <c r="B895" s="18"/>
      <c r="C895" s="18"/>
      <c r="D895" s="18"/>
      <c r="E895" s="18"/>
      <c r="F895" s="18"/>
      <c r="G895" s="250" t="s">
        <v>395</v>
      </c>
      <c r="H895" s="251"/>
      <c r="I895" s="35"/>
      <c r="J895" s="35"/>
      <c r="K895" s="35"/>
      <c r="L895" s="35"/>
      <c r="M895" s="93">
        <v>79910</v>
      </c>
      <c r="N895" s="83">
        <v>80</v>
      </c>
      <c r="O895" s="142"/>
      <c r="P895" s="142">
        <v>156.94431</v>
      </c>
      <c r="Q895" s="142"/>
      <c r="S895" s="106"/>
    </row>
    <row r="896" spans="1:19" ht="15" customHeight="1" x14ac:dyDescent="0.2">
      <c r="A896" s="18"/>
      <c r="B896" s="18"/>
      <c r="C896" s="18"/>
      <c r="D896" s="18"/>
      <c r="E896" s="18"/>
      <c r="F896" s="18"/>
      <c r="G896" s="250" t="s">
        <v>378</v>
      </c>
      <c r="H896" s="251"/>
      <c r="I896" s="35"/>
      <c r="J896" s="35"/>
      <c r="K896" s="35"/>
      <c r="L896" s="35"/>
      <c r="M896" s="93"/>
      <c r="N896" s="83"/>
      <c r="O896" s="142"/>
      <c r="P896" s="142"/>
      <c r="Q896" s="148">
        <v>10.707420000000001</v>
      </c>
    </row>
    <row r="897" spans="1:20" ht="0.6" customHeight="1" x14ac:dyDescent="0.25">
      <c r="A897" s="18"/>
      <c r="B897" s="18"/>
      <c r="C897" s="18"/>
      <c r="D897" s="18"/>
      <c r="E897" s="18"/>
      <c r="F897" s="18"/>
      <c r="G897" s="250" t="s">
        <v>379</v>
      </c>
      <c r="H897" s="251"/>
      <c r="I897" s="92"/>
      <c r="J897" s="35"/>
      <c r="K897" s="35"/>
      <c r="L897" s="35"/>
      <c r="M897" s="93">
        <v>1507</v>
      </c>
      <c r="N897" s="83"/>
      <c r="O897" s="142"/>
      <c r="P897" s="142"/>
      <c r="Q897" s="142"/>
    </row>
    <row r="898" spans="1:20" ht="14.65" customHeight="1" x14ac:dyDescent="0.2">
      <c r="A898" s="18"/>
      <c r="B898" s="18"/>
      <c r="C898" s="18"/>
      <c r="D898" s="18"/>
      <c r="E898" s="18"/>
      <c r="F898" s="18"/>
      <c r="G898" s="140"/>
      <c r="H898" s="139" t="s">
        <v>406</v>
      </c>
      <c r="I898" s="92"/>
      <c r="J898" s="35"/>
      <c r="K898" s="35"/>
      <c r="L898" s="35"/>
      <c r="M898" s="93"/>
      <c r="N898" s="83"/>
      <c r="O898" s="142">
        <v>12877.55898</v>
      </c>
      <c r="P898" s="142"/>
      <c r="Q898" s="142"/>
    </row>
    <row r="899" spans="1:20" ht="15" customHeight="1" x14ac:dyDescent="0.2">
      <c r="A899" s="18"/>
      <c r="B899" s="18"/>
      <c r="C899" s="18"/>
      <c r="D899" s="18"/>
      <c r="E899" s="18"/>
      <c r="F899" s="18"/>
      <c r="G899" s="250" t="s">
        <v>396</v>
      </c>
      <c r="H899" s="251"/>
      <c r="I899" s="92"/>
      <c r="J899" s="35"/>
      <c r="K899" s="35"/>
      <c r="L899" s="35"/>
      <c r="M899" s="93">
        <v>41832.52577</v>
      </c>
      <c r="N899" s="83"/>
      <c r="O899" s="148">
        <v>904.30605000000003</v>
      </c>
      <c r="P899" s="142"/>
      <c r="Q899" s="142"/>
    </row>
    <row r="900" spans="1:20" x14ac:dyDescent="0.2">
      <c r="A900" s="18"/>
      <c r="B900" s="18"/>
      <c r="C900" s="156"/>
      <c r="D900" s="18"/>
      <c r="E900" s="18"/>
      <c r="F900" s="18"/>
      <c r="G900" s="250" t="s">
        <v>399</v>
      </c>
      <c r="H900" s="251"/>
      <c r="I900" s="92"/>
      <c r="J900" s="35"/>
      <c r="K900" s="35"/>
      <c r="L900" s="35"/>
      <c r="M900" s="93">
        <v>4422.00576</v>
      </c>
      <c r="N900" s="83"/>
      <c r="O900" s="142">
        <f>7541+7295.559</f>
        <v>14836.559000000001</v>
      </c>
      <c r="P900" s="142">
        <f>901.69978+2186.36973</f>
        <v>3088.0695099999998</v>
      </c>
      <c r="Q900" s="142"/>
    </row>
    <row r="901" spans="1:20" ht="12" customHeight="1" x14ac:dyDescent="0.2">
      <c r="A901" s="18"/>
      <c r="B901" s="18"/>
      <c r="C901" s="18"/>
      <c r="D901" s="18"/>
      <c r="E901" s="18"/>
      <c r="F901" s="18"/>
      <c r="G901" s="105"/>
      <c r="H901" s="104" t="s">
        <v>403</v>
      </c>
      <c r="I901" s="92"/>
      <c r="J901" s="35"/>
      <c r="K901" s="35"/>
      <c r="L901" s="35"/>
      <c r="M901" s="93"/>
      <c r="N901" s="83">
        <v>29.8</v>
      </c>
      <c r="O901" s="143">
        <f>2500+241.502</f>
        <v>2741.502</v>
      </c>
      <c r="P901" s="142"/>
      <c r="Q901" s="142"/>
    </row>
    <row r="902" spans="1:20" ht="13.15" hidden="1" x14ac:dyDescent="0.25">
      <c r="A902" s="18"/>
      <c r="B902" s="18"/>
      <c r="C902" s="18"/>
      <c r="D902" s="18"/>
      <c r="E902" s="18"/>
      <c r="F902" s="18"/>
      <c r="G902" s="98"/>
      <c r="H902" s="99" t="s">
        <v>383</v>
      </c>
      <c r="I902" s="92"/>
      <c r="J902" s="35"/>
      <c r="K902" s="35"/>
      <c r="L902" s="35"/>
      <c r="M902" s="93"/>
      <c r="N902" s="83">
        <v>10641</v>
      </c>
      <c r="O902" s="142"/>
      <c r="P902" s="142"/>
      <c r="Q902" s="142"/>
    </row>
    <row r="903" spans="1:20" x14ac:dyDescent="0.2">
      <c r="A903" s="18"/>
      <c r="B903" s="18"/>
      <c r="C903" s="18"/>
      <c r="D903" s="18"/>
      <c r="E903" s="18"/>
      <c r="F903" s="18"/>
      <c r="G903" s="257" t="s">
        <v>382</v>
      </c>
      <c r="H903" s="251"/>
      <c r="I903" s="92"/>
      <c r="J903" s="35"/>
      <c r="K903" s="35"/>
      <c r="L903" s="35"/>
      <c r="M903" s="93"/>
      <c r="N903" s="83">
        <f>-80</f>
        <v>-80</v>
      </c>
      <c r="O903" s="142"/>
      <c r="P903" s="142">
        <f>-156.94431-901.69978-2186.36973</f>
        <v>-3245.0138200000001</v>
      </c>
      <c r="Q903" s="142"/>
      <c r="S903" s="149"/>
      <c r="T903" s="149"/>
    </row>
    <row r="904" spans="1:20" x14ac:dyDescent="0.2">
      <c r="A904" s="18"/>
      <c r="B904" s="18"/>
      <c r="C904" s="18"/>
      <c r="D904" s="18"/>
      <c r="E904" s="18"/>
      <c r="F904" s="18"/>
      <c r="G904" s="254">
        <f>O904+Q904+P904</f>
        <v>40670.230660000001</v>
      </c>
      <c r="H904" s="254"/>
      <c r="I904" s="18"/>
      <c r="J904" s="18"/>
      <c r="K904" s="18"/>
      <c r="L904" s="18"/>
      <c r="M904" s="94">
        <f>M894+M895+M896+M897+M903+M899+M900</f>
        <v>-187075.56846999997</v>
      </c>
      <c r="N904" s="91">
        <f>N894+N895+N896+N897+N903+N902+N901</f>
        <v>10641</v>
      </c>
      <c r="O904" s="95">
        <f>O885+O886+O887+O894+O895+O896+O897+O903+O899+O900+O901+O898+O893+O892+O891+O890+O884+O888+O889+O883</f>
        <v>40659.523240000002</v>
      </c>
      <c r="P904" s="95">
        <f>P894+P895+P896+P897+P903+P900</f>
        <v>0</v>
      </c>
      <c r="Q904" s="95">
        <f t="shared" ref="Q904" si="56">Q894+Q895+Q896+Q897+Q903</f>
        <v>10.707420000000001</v>
      </c>
    </row>
    <row r="905" spans="1:20" x14ac:dyDescent="0.2">
      <c r="A905" s="18"/>
      <c r="B905" s="18"/>
      <c r="C905" s="18"/>
      <c r="D905" s="18"/>
      <c r="E905" s="18"/>
      <c r="F905" s="18"/>
      <c r="G905" s="18" t="s">
        <v>426</v>
      </c>
      <c r="H905" s="97"/>
      <c r="I905" s="18"/>
      <c r="J905" s="18"/>
      <c r="K905" s="18"/>
      <c r="L905" s="18"/>
      <c r="M905" s="94"/>
      <c r="N905" s="91"/>
      <c r="O905" s="95">
        <v>12204.9</v>
      </c>
      <c r="P905" s="95"/>
      <c r="Q905" s="95"/>
    </row>
    <row r="906" spans="1:20" x14ac:dyDescent="0.2">
      <c r="A906" s="18"/>
      <c r="B906" s="18"/>
      <c r="C906" s="18"/>
      <c r="D906" s="18"/>
      <c r="E906" s="18"/>
      <c r="F906" s="18"/>
      <c r="G906" s="18"/>
      <c r="H906" s="97"/>
      <c r="I906" s="18"/>
      <c r="J906" s="18"/>
      <c r="K906" s="18"/>
      <c r="L906" s="18"/>
      <c r="M906" s="94"/>
      <c r="N906" s="91"/>
      <c r="O906" s="95"/>
      <c r="P906" s="95"/>
      <c r="Q906" s="95"/>
    </row>
    <row r="907" spans="1:20" x14ac:dyDescent="0.2">
      <c r="A907" s="18"/>
      <c r="B907" s="18"/>
      <c r="C907" s="18"/>
      <c r="D907" s="18"/>
      <c r="E907" s="18"/>
      <c r="F907" s="18"/>
      <c r="G907" s="18" t="s">
        <v>428</v>
      </c>
      <c r="H907" s="97"/>
      <c r="I907" s="18"/>
      <c r="J907" s="18"/>
      <c r="K907" s="18"/>
      <c r="L907" s="18"/>
      <c r="M907" s="94"/>
      <c r="N907" s="91"/>
      <c r="O907" s="95">
        <v>60.445909999999998</v>
      </c>
      <c r="P907" s="95"/>
      <c r="Q907" s="95"/>
    </row>
    <row r="908" spans="1:20" x14ac:dyDescent="0.2">
      <c r="A908" s="18"/>
      <c r="B908" s="18"/>
      <c r="C908" s="18"/>
      <c r="D908" s="18"/>
      <c r="E908" s="18"/>
      <c r="F908" s="18"/>
      <c r="G908" s="18" t="s">
        <v>427</v>
      </c>
      <c r="H908" s="97"/>
      <c r="I908" s="18"/>
      <c r="J908" s="18"/>
      <c r="K908" s="18"/>
      <c r="L908" s="18"/>
      <c r="M908" s="94"/>
      <c r="N908" s="91"/>
      <c r="O908" s="95">
        <v>53.756500000000003</v>
      </c>
      <c r="P908" s="95">
        <f>O908+O907+O906+O905</f>
        <v>12319.10241</v>
      </c>
      <c r="Q908" s="95"/>
    </row>
    <row r="909" spans="1:20" x14ac:dyDescent="0.2">
      <c r="A909" s="18"/>
      <c r="B909" s="18"/>
      <c r="C909" s="95">
        <f>O909-P880</f>
        <v>0</v>
      </c>
      <c r="D909" s="18"/>
      <c r="E909" s="18"/>
      <c r="F909" s="18"/>
      <c r="G909" s="18"/>
      <c r="H909" s="18" t="s">
        <v>380</v>
      </c>
      <c r="I909" s="18"/>
      <c r="J909" s="18"/>
      <c r="K909" s="18"/>
      <c r="L909" s="18"/>
      <c r="M909" s="96">
        <f>M904+N904+O904</f>
        <v>-135775.04522999996</v>
      </c>
      <c r="O909" s="149">
        <f>O904+P904+Q904+O908+O905+O907</f>
        <v>52989.333070000008</v>
      </c>
    </row>
    <row r="910" spans="1:20" x14ac:dyDescent="0.2">
      <c r="A910" s="18"/>
      <c r="B910" s="18"/>
      <c r="C910" s="214"/>
      <c r="D910" s="18"/>
      <c r="E910" s="18"/>
      <c r="F910" s="18"/>
      <c r="G910" s="18"/>
      <c r="H910" s="18"/>
      <c r="I910" s="18"/>
      <c r="J910" s="18"/>
      <c r="K910" s="18"/>
      <c r="L910" s="18"/>
      <c r="M910" s="18"/>
    </row>
    <row r="911" spans="1:20" x14ac:dyDescent="0.2">
      <c r="A911" s="18"/>
      <c r="B911" s="18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06"/>
    </row>
    <row r="912" spans="1:20" x14ac:dyDescent="0.2">
      <c r="A912" s="18"/>
      <c r="B912" s="18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06"/>
    </row>
    <row r="913" spans="1:13" x14ac:dyDescent="0.2">
      <c r="A913" s="18"/>
      <c r="B913" s="18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</row>
    <row r="914" spans="1:13" x14ac:dyDescent="0.2">
      <c r="A914" s="18"/>
      <c r="B914" s="18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</row>
    <row r="915" spans="1:13" x14ac:dyDescent="0.2">
      <c r="A915" s="18"/>
      <c r="B915" s="18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</row>
    <row r="916" spans="1:13" x14ac:dyDescent="0.2">
      <c r="A916" s="18"/>
      <c r="B916" s="18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</row>
    <row r="917" spans="1:13" x14ac:dyDescent="0.2">
      <c r="A917" s="18"/>
      <c r="B917" s="18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</row>
    <row r="918" spans="1:13" x14ac:dyDescent="0.2">
      <c r="A918" s="18"/>
      <c r="B918" s="18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</row>
    <row r="919" spans="1:13" x14ac:dyDescent="0.2">
      <c r="A919" s="18"/>
      <c r="B919" s="18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</row>
    <row r="920" spans="1:13" x14ac:dyDescent="0.2">
      <c r="A920" s="18"/>
      <c r="B920" s="18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</row>
    <row r="921" spans="1:13" x14ac:dyDescent="0.2">
      <c r="A921" s="18"/>
      <c r="B921" s="18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</row>
    <row r="922" spans="1:13" x14ac:dyDescent="0.2">
      <c r="A922" s="18"/>
      <c r="B922" s="18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</row>
    <row r="923" spans="1:13" x14ac:dyDescent="0.2">
      <c r="A923" s="18"/>
      <c r="B923" s="18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</row>
    <row r="924" spans="1:13" x14ac:dyDescent="0.2">
      <c r="A924" s="18"/>
      <c r="B924" s="18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</row>
    <row r="925" spans="1:13" x14ac:dyDescent="0.2">
      <c r="A925" s="18"/>
      <c r="B925" s="18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</row>
    <row r="926" spans="1:13" x14ac:dyDescent="0.2">
      <c r="A926" s="18"/>
      <c r="B926" s="18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</row>
    <row r="927" spans="1:13" x14ac:dyDescent="0.2">
      <c r="A927" s="18"/>
      <c r="B927" s="18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</row>
    <row r="928" spans="1:13" x14ac:dyDescent="0.2">
      <c r="A928" s="18"/>
      <c r="B928" s="18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</row>
    <row r="929" spans="1:13" x14ac:dyDescent="0.2">
      <c r="A929" s="18"/>
      <c r="B929" s="18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</row>
    <row r="930" spans="1:13" x14ac:dyDescent="0.2">
      <c r="A930" s="18"/>
      <c r="B930" s="18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</row>
    <row r="931" spans="1:13" x14ac:dyDescent="0.2">
      <c r="A931" s="18"/>
      <c r="B931" s="18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</row>
    <row r="932" spans="1:13" x14ac:dyDescent="0.2">
      <c r="A932" s="18"/>
      <c r="B932" s="18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</row>
    <row r="933" spans="1:13" x14ac:dyDescent="0.2">
      <c r="A933" s="18"/>
      <c r="B933" s="18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</row>
    <row r="934" spans="1:13" x14ac:dyDescent="0.2">
      <c r="A934" s="18"/>
      <c r="B934" s="18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</row>
    <row r="935" spans="1:13" x14ac:dyDescent="0.2">
      <c r="A935" s="18"/>
      <c r="B935" s="18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</row>
    <row r="936" spans="1:13" x14ac:dyDescent="0.2">
      <c r="A936" s="18"/>
      <c r="B936" s="18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</row>
    <row r="937" spans="1:13" x14ac:dyDescent="0.2">
      <c r="A937" s="18"/>
      <c r="B937" s="18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</row>
    <row r="938" spans="1:13" x14ac:dyDescent="0.2">
      <c r="A938" s="18"/>
      <c r="B938" s="18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</row>
    <row r="939" spans="1:13" x14ac:dyDescent="0.2">
      <c r="A939" s="18"/>
      <c r="B939" s="18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</row>
    <row r="940" spans="1:13" x14ac:dyDescent="0.2">
      <c r="A940" s="18"/>
      <c r="B940" s="18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</row>
    <row r="941" spans="1:13" x14ac:dyDescent="0.2">
      <c r="A941" s="18"/>
      <c r="B941" s="18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</row>
    <row r="942" spans="1:13" x14ac:dyDescent="0.2">
      <c r="A942" s="18"/>
      <c r="B942" s="18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</row>
    <row r="943" spans="1:13" x14ac:dyDescent="0.2">
      <c r="A943" s="18"/>
      <c r="B943" s="18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</row>
    <row r="944" spans="1:13" x14ac:dyDescent="0.2">
      <c r="A944" s="18"/>
      <c r="B944" s="18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</row>
    <row r="945" spans="1:13" x14ac:dyDescent="0.2">
      <c r="A945" s="18"/>
      <c r="B945" s="18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</row>
    <row r="946" spans="1:13" x14ac:dyDescent="0.2">
      <c r="A946" s="18"/>
      <c r="B946" s="18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</row>
    <row r="947" spans="1:13" x14ac:dyDescent="0.2">
      <c r="A947" s="18"/>
      <c r="B947" s="18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</row>
    <row r="948" spans="1:13" x14ac:dyDescent="0.2">
      <c r="A948" s="18"/>
      <c r="B948" s="18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</row>
    <row r="949" spans="1:13" x14ac:dyDescent="0.2">
      <c r="A949" s="18"/>
      <c r="B949" s="18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</row>
    <row r="950" spans="1:13" x14ac:dyDescent="0.2">
      <c r="A950" s="18"/>
      <c r="B950" s="18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</row>
    <row r="951" spans="1:13" x14ac:dyDescent="0.2">
      <c r="A951" s="18"/>
      <c r="B951" s="18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</row>
    <row r="952" spans="1:13" x14ac:dyDescent="0.2">
      <c r="A952" s="18"/>
      <c r="B952" s="18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</row>
  </sheetData>
  <mergeCells count="31">
    <mergeCell ref="P10:P11"/>
    <mergeCell ref="O10:O11"/>
    <mergeCell ref="G903:H903"/>
    <mergeCell ref="G883:H883"/>
    <mergeCell ref="A880:H880"/>
    <mergeCell ref="K10:K11"/>
    <mergeCell ref="G899:H899"/>
    <mergeCell ref="G900:H900"/>
    <mergeCell ref="G897:H897"/>
    <mergeCell ref="G896:H896"/>
    <mergeCell ref="G894:H894"/>
    <mergeCell ref="G895:H895"/>
    <mergeCell ref="N10:N11"/>
    <mergeCell ref="A10:A11"/>
    <mergeCell ref="B10:B11"/>
    <mergeCell ref="C10:C11"/>
    <mergeCell ref="L9:M9"/>
    <mergeCell ref="I9:K9"/>
    <mergeCell ref="G893:H893"/>
    <mergeCell ref="J10:J11"/>
    <mergeCell ref="G904:H904"/>
    <mergeCell ref="M10:M11"/>
    <mergeCell ref="I10:I11"/>
    <mergeCell ref="D10:G11"/>
    <mergeCell ref="H10:H11"/>
    <mergeCell ref="L10:L11"/>
    <mergeCell ref="H1:Q1"/>
    <mergeCell ref="H5:Q5"/>
    <mergeCell ref="E6:Q6"/>
    <mergeCell ref="F2:Q2"/>
    <mergeCell ref="A7:Q8"/>
  </mergeCells>
  <pageMargins left="0.78740157480314965" right="0.39370078740157483" top="0.39370078740157483" bottom="0.39370078740157483" header="0.51181102362204722" footer="0.51181102362204722"/>
  <pageSetup paperSize="9" scale="8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19"/>
  <sheetViews>
    <sheetView tabSelected="1" view="pageBreakPreview" zoomScaleNormal="100" zoomScaleSheetLayoutView="100" workbookViewId="0">
      <selection activeCell="W4" sqref="W4"/>
    </sheetView>
  </sheetViews>
  <sheetFormatPr defaultColWidth="9.28515625" defaultRowHeight="12.75" x14ac:dyDescent="0.2"/>
  <cols>
    <col min="1" max="1" width="56" style="2" customWidth="1"/>
    <col min="2" max="2" width="2.7109375" style="2" customWidth="1"/>
    <col min="3" max="4" width="3.42578125" style="2" customWidth="1"/>
    <col min="5" max="5" width="7.7109375" style="2" customWidth="1"/>
    <col min="6" max="6" width="9" style="2" customWidth="1"/>
    <col min="7" max="7" width="1.7109375" style="2" hidden="1" customWidth="1"/>
    <col min="8" max="8" width="6.28515625" style="2" hidden="1" customWidth="1"/>
    <col min="9" max="9" width="8.42578125" style="2" hidden="1" customWidth="1"/>
    <col min="10" max="10" width="11.28515625" style="2" hidden="1" customWidth="1"/>
    <col min="11" max="11" width="6.7109375" style="2" hidden="1" customWidth="1"/>
    <col min="12" max="12" width="8.7109375" style="2" hidden="1" customWidth="1"/>
    <col min="13" max="13" width="11.7109375" style="2" hidden="1" customWidth="1"/>
    <col min="14" max="14" width="8" style="2" hidden="1" customWidth="1"/>
    <col min="15" max="15" width="13.7109375" style="2" customWidth="1"/>
    <col min="16" max="16" width="15.28515625" style="2" customWidth="1"/>
    <col min="17" max="236" width="9.28515625" style="2" customWidth="1"/>
    <col min="237" max="16384" width="9.28515625" style="2"/>
  </cols>
  <sheetData>
    <row r="1" spans="1:15" x14ac:dyDescent="0.2">
      <c r="L1" s="90" t="s">
        <v>372</v>
      </c>
    </row>
    <row r="2" spans="1:15" ht="22.5" customHeight="1" x14ac:dyDescent="0.2">
      <c r="E2" s="245" t="s">
        <v>370</v>
      </c>
      <c r="F2" s="245"/>
      <c r="G2" s="245"/>
      <c r="H2" s="245"/>
      <c r="I2" s="245"/>
      <c r="J2" s="245"/>
      <c r="K2" s="245"/>
      <c r="L2" s="245"/>
      <c r="M2" s="245"/>
      <c r="N2" s="245"/>
      <c r="O2" s="245"/>
    </row>
    <row r="3" spans="1:15" ht="52.5" customHeight="1" x14ac:dyDescent="0.2">
      <c r="C3" s="260" t="s">
        <v>447</v>
      </c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</row>
    <row r="4" spans="1:15" ht="23.65" customHeight="1" x14ac:dyDescent="0.2">
      <c r="E4" s="261" t="s">
        <v>355</v>
      </c>
      <c r="F4" s="261"/>
      <c r="G4" s="261"/>
      <c r="H4" s="261"/>
      <c r="I4" s="261"/>
      <c r="J4" s="261"/>
      <c r="K4" s="261"/>
      <c r="L4" s="261"/>
      <c r="M4" s="261"/>
      <c r="N4" s="261"/>
      <c r="O4" s="261"/>
    </row>
    <row r="5" spans="1:15" ht="59.25" customHeight="1" x14ac:dyDescent="0.2">
      <c r="A5" s="4"/>
      <c r="B5" s="4"/>
      <c r="C5" s="246" t="s">
        <v>371</v>
      </c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</row>
    <row r="6" spans="1:15" ht="9" customHeight="1" x14ac:dyDescent="0.25">
      <c r="A6" s="4"/>
      <c r="B6" s="4"/>
      <c r="C6" s="264"/>
      <c r="D6" s="264"/>
      <c r="E6" s="264"/>
      <c r="F6" s="264"/>
      <c r="G6" s="264"/>
      <c r="H6" s="264"/>
      <c r="I6" s="264"/>
      <c r="J6" s="3"/>
      <c r="K6" s="3"/>
    </row>
    <row r="7" spans="1:15" ht="77.25" customHeight="1" x14ac:dyDescent="0.2">
      <c r="A7" s="265" t="s">
        <v>305</v>
      </c>
      <c r="B7" s="265"/>
      <c r="C7" s="265"/>
      <c r="D7" s="265"/>
      <c r="E7" s="265"/>
      <c r="F7" s="265"/>
      <c r="G7" s="265"/>
      <c r="H7" s="265"/>
      <c r="I7" s="265"/>
      <c r="J7" s="265"/>
      <c r="K7" s="265"/>
      <c r="L7" s="265"/>
      <c r="M7" s="265"/>
      <c r="N7" s="265"/>
      <c r="O7" s="265"/>
    </row>
    <row r="8" spans="1:15" ht="13.5" thickBot="1" x14ac:dyDescent="0.25">
      <c r="A8" s="17"/>
      <c r="B8" s="17"/>
      <c r="C8" s="17"/>
      <c r="D8" s="17"/>
      <c r="E8" s="17"/>
      <c r="F8" s="17"/>
      <c r="G8" s="249"/>
      <c r="H8" s="249"/>
      <c r="I8" s="249"/>
      <c r="J8" s="18"/>
      <c r="K8" s="18"/>
      <c r="L8" s="18"/>
      <c r="M8" s="18"/>
      <c r="O8" s="2" t="s">
        <v>289</v>
      </c>
    </row>
    <row r="9" spans="1:15" ht="13.9" customHeight="1" thickBot="1" x14ac:dyDescent="0.25">
      <c r="A9" s="256" t="s">
        <v>288</v>
      </c>
      <c r="B9" s="255" t="s">
        <v>285</v>
      </c>
      <c r="C9" s="255"/>
      <c r="D9" s="255"/>
      <c r="E9" s="256"/>
      <c r="F9" s="256" t="s">
        <v>284</v>
      </c>
      <c r="G9" s="252" t="s">
        <v>345</v>
      </c>
      <c r="H9" s="252" t="s">
        <v>346</v>
      </c>
      <c r="I9" s="252" t="s">
        <v>345</v>
      </c>
      <c r="J9" s="262" t="s">
        <v>346</v>
      </c>
      <c r="K9" s="252" t="s">
        <v>345</v>
      </c>
      <c r="L9" s="252" t="s">
        <v>346</v>
      </c>
      <c r="M9" s="252" t="s">
        <v>345</v>
      </c>
      <c r="N9" s="252" t="s">
        <v>346</v>
      </c>
      <c r="O9" s="252" t="s">
        <v>283</v>
      </c>
    </row>
    <row r="10" spans="1:15" ht="20.25" customHeight="1" thickBot="1" x14ac:dyDescent="0.25">
      <c r="A10" s="259"/>
      <c r="B10" s="252"/>
      <c r="C10" s="252"/>
      <c r="D10" s="252"/>
      <c r="E10" s="259"/>
      <c r="F10" s="259"/>
      <c r="G10" s="253"/>
      <c r="H10" s="253"/>
      <c r="I10" s="253"/>
      <c r="J10" s="263"/>
      <c r="K10" s="253"/>
      <c r="L10" s="253"/>
      <c r="M10" s="253"/>
      <c r="N10" s="253"/>
      <c r="O10" s="253"/>
    </row>
    <row r="11" spans="1:15" ht="13.9" thickBot="1" x14ac:dyDescent="0.3">
      <c r="A11" s="19">
        <v>1</v>
      </c>
      <c r="B11" s="20">
        <v>2</v>
      </c>
      <c r="C11" s="20">
        <v>3</v>
      </c>
      <c r="D11" s="20">
        <v>4</v>
      </c>
      <c r="E11" s="20">
        <v>5</v>
      </c>
      <c r="F11" s="20">
        <v>6</v>
      </c>
      <c r="G11" s="21">
        <v>7</v>
      </c>
      <c r="H11" s="21">
        <v>8</v>
      </c>
      <c r="I11" s="21">
        <v>7</v>
      </c>
      <c r="J11" s="21">
        <v>8</v>
      </c>
      <c r="K11" s="21">
        <v>7</v>
      </c>
      <c r="L11" s="21">
        <v>8</v>
      </c>
      <c r="M11" s="21">
        <v>7</v>
      </c>
      <c r="N11" s="21">
        <v>8</v>
      </c>
      <c r="O11" s="21">
        <v>7</v>
      </c>
    </row>
    <row r="12" spans="1:15" ht="24.6" customHeight="1" x14ac:dyDescent="0.2">
      <c r="A12" s="22" t="s">
        <v>300</v>
      </c>
      <c r="B12" s="23"/>
      <c r="C12" s="24"/>
      <c r="D12" s="23"/>
      <c r="E12" s="25"/>
      <c r="F12" s="26"/>
      <c r="G12" s="27">
        <f>G13+G42+G156+G176+G273+G329+G392+G446+G472+G491+G498+G516+G520</f>
        <v>1312620.8999999999</v>
      </c>
      <c r="H12" s="27">
        <f>H13+H42+H156+H176+H273+H329+H392+H446+H472+H491+H498+H520+H516</f>
        <v>4729.4298599999993</v>
      </c>
      <c r="I12" s="27">
        <f>G12+H12</f>
        <v>1317350.3298599999</v>
      </c>
      <c r="J12" s="27">
        <f>J13+J42+J156+J176+J273+J329+J392+J446+J472+J491+J498+J516+J520+J535</f>
        <v>62751.668310000008</v>
      </c>
      <c r="K12" s="28">
        <f>I12+J12</f>
        <v>1380101.99817</v>
      </c>
      <c r="L12" s="28">
        <f>L13+L42+L156+L176+L273+L329+L392+L446+L472+L491+L498+L516+L520+L535</f>
        <v>-178783.18118999997</v>
      </c>
      <c r="M12" s="112">
        <f>K12+L12</f>
        <v>1201318.8169800001</v>
      </c>
      <c r="N12" s="112">
        <f>N13+N42+N156+N176+N273+N329+N392+N446+N472+N491+N498+N516+N520+N535</f>
        <v>55495.573210000002</v>
      </c>
      <c r="O12" s="28">
        <f>M12+N12</f>
        <v>1256814.3901900002</v>
      </c>
    </row>
    <row r="13" spans="1:15" ht="45.6" customHeight="1" x14ac:dyDescent="0.2">
      <c r="A13" s="29" t="s">
        <v>330</v>
      </c>
      <c r="B13" s="30" t="s">
        <v>135</v>
      </c>
      <c r="C13" s="31" t="s">
        <v>3</v>
      </c>
      <c r="D13" s="30" t="s">
        <v>2</v>
      </c>
      <c r="E13" s="32" t="s">
        <v>9</v>
      </c>
      <c r="F13" s="33" t="s">
        <v>7</v>
      </c>
      <c r="G13" s="34">
        <f>G14+G20+G23+G30+G33+G36+G39</f>
        <v>8914.1</v>
      </c>
      <c r="H13" s="34">
        <f>H17</f>
        <v>248.2</v>
      </c>
      <c r="I13" s="34">
        <f t="shared" ref="I13:I101" si="0">G13+H13</f>
        <v>9162.3000000000011</v>
      </c>
      <c r="J13" s="35"/>
      <c r="K13" s="28">
        <f>I13+J13</f>
        <v>9162.3000000000011</v>
      </c>
      <c r="L13" s="28">
        <f>L17+L39</f>
        <v>0</v>
      </c>
      <c r="M13" s="112">
        <f t="shared" ref="M13:M87" si="1">K13+L13</f>
        <v>9162.3000000000011</v>
      </c>
      <c r="N13" s="112">
        <f>N23+N39</f>
        <v>100</v>
      </c>
      <c r="O13" s="227">
        <f t="shared" ref="O13:O85" si="2">M13+N13</f>
        <v>9262.3000000000011</v>
      </c>
    </row>
    <row r="14" spans="1:15" ht="25.5" customHeight="1" x14ac:dyDescent="0.2">
      <c r="A14" s="36" t="s">
        <v>145</v>
      </c>
      <c r="B14" s="37" t="s">
        <v>135</v>
      </c>
      <c r="C14" s="38" t="s">
        <v>3</v>
      </c>
      <c r="D14" s="37" t="s">
        <v>2</v>
      </c>
      <c r="E14" s="39" t="s">
        <v>144</v>
      </c>
      <c r="F14" s="40" t="s">
        <v>7</v>
      </c>
      <c r="G14" s="41">
        <f>G15</f>
        <v>608</v>
      </c>
      <c r="H14" s="41"/>
      <c r="I14" s="41">
        <f t="shared" si="0"/>
        <v>608</v>
      </c>
      <c r="J14" s="35"/>
      <c r="K14" s="42">
        <f>I14+J14</f>
        <v>608</v>
      </c>
      <c r="L14" s="42"/>
      <c r="M14" s="108">
        <f t="shared" si="1"/>
        <v>608</v>
      </c>
      <c r="N14" s="234"/>
      <c r="O14" s="103">
        <f t="shared" si="2"/>
        <v>608</v>
      </c>
    </row>
    <row r="15" spans="1:15" x14ac:dyDescent="0.2">
      <c r="A15" s="36" t="s">
        <v>76</v>
      </c>
      <c r="B15" s="37" t="s">
        <v>135</v>
      </c>
      <c r="C15" s="38" t="s">
        <v>3</v>
      </c>
      <c r="D15" s="37" t="s">
        <v>2</v>
      </c>
      <c r="E15" s="39" t="s">
        <v>144</v>
      </c>
      <c r="F15" s="40">
        <v>800</v>
      </c>
      <c r="G15" s="41">
        <f>G16</f>
        <v>608</v>
      </c>
      <c r="H15" s="41"/>
      <c r="I15" s="41">
        <f t="shared" si="0"/>
        <v>608</v>
      </c>
      <c r="J15" s="35"/>
      <c r="K15" s="42">
        <f t="shared" ref="K15:K92" si="3">I15+J15</f>
        <v>608</v>
      </c>
      <c r="L15" s="42"/>
      <c r="M15" s="108">
        <f t="shared" si="1"/>
        <v>608</v>
      </c>
      <c r="N15" s="234"/>
      <c r="O15" s="103">
        <f t="shared" si="2"/>
        <v>608</v>
      </c>
    </row>
    <row r="16" spans="1:15" ht="33.75" x14ac:dyDescent="0.2">
      <c r="A16" s="36" t="s">
        <v>136</v>
      </c>
      <c r="B16" s="37" t="s">
        <v>135</v>
      </c>
      <c r="C16" s="38" t="s">
        <v>3</v>
      </c>
      <c r="D16" s="37" t="s">
        <v>2</v>
      </c>
      <c r="E16" s="39" t="s">
        <v>144</v>
      </c>
      <c r="F16" s="40">
        <v>810</v>
      </c>
      <c r="G16" s="41">
        <v>608</v>
      </c>
      <c r="H16" s="41"/>
      <c r="I16" s="41">
        <f t="shared" si="0"/>
        <v>608</v>
      </c>
      <c r="J16" s="35"/>
      <c r="K16" s="42">
        <f t="shared" si="3"/>
        <v>608</v>
      </c>
      <c r="L16" s="42"/>
      <c r="M16" s="108">
        <f t="shared" si="1"/>
        <v>608</v>
      </c>
      <c r="N16" s="234"/>
      <c r="O16" s="103">
        <f t="shared" si="2"/>
        <v>608</v>
      </c>
    </row>
    <row r="17" spans="1:15" ht="22.5" x14ac:dyDescent="0.2">
      <c r="A17" s="7" t="s">
        <v>350</v>
      </c>
      <c r="B17" s="37">
        <v>1</v>
      </c>
      <c r="C17" s="38">
        <v>0</v>
      </c>
      <c r="D17" s="37">
        <v>0</v>
      </c>
      <c r="E17" s="39">
        <v>78270</v>
      </c>
      <c r="F17" s="40"/>
      <c r="G17" s="41"/>
      <c r="H17" s="43">
        <f>H18</f>
        <v>248.2</v>
      </c>
      <c r="I17" s="43">
        <f>H17</f>
        <v>248.2</v>
      </c>
      <c r="J17" s="35"/>
      <c r="K17" s="42">
        <f t="shared" si="3"/>
        <v>248.2</v>
      </c>
      <c r="L17" s="42"/>
      <c r="M17" s="108">
        <f t="shared" si="1"/>
        <v>248.2</v>
      </c>
      <c r="N17" s="234"/>
      <c r="O17" s="103">
        <f t="shared" si="2"/>
        <v>248.2</v>
      </c>
    </row>
    <row r="18" spans="1:15" x14ac:dyDescent="0.2">
      <c r="A18" s="36" t="s">
        <v>76</v>
      </c>
      <c r="B18" s="37">
        <v>1</v>
      </c>
      <c r="C18" s="38">
        <v>0</v>
      </c>
      <c r="D18" s="37">
        <v>0</v>
      </c>
      <c r="E18" s="39">
        <v>78270</v>
      </c>
      <c r="F18" s="40">
        <v>800</v>
      </c>
      <c r="G18" s="41"/>
      <c r="H18" s="43">
        <f>H19</f>
        <v>248.2</v>
      </c>
      <c r="I18" s="43">
        <f>H18</f>
        <v>248.2</v>
      </c>
      <c r="J18" s="35"/>
      <c r="K18" s="42">
        <f t="shared" si="3"/>
        <v>248.2</v>
      </c>
      <c r="L18" s="42"/>
      <c r="M18" s="108">
        <f t="shared" si="1"/>
        <v>248.2</v>
      </c>
      <c r="N18" s="234"/>
      <c r="O18" s="103">
        <f t="shared" si="2"/>
        <v>248.2</v>
      </c>
    </row>
    <row r="19" spans="1:15" ht="33.75" x14ac:dyDescent="0.2">
      <c r="A19" s="36" t="s">
        <v>136</v>
      </c>
      <c r="B19" s="37">
        <v>1</v>
      </c>
      <c r="C19" s="38">
        <v>0</v>
      </c>
      <c r="D19" s="37">
        <v>0</v>
      </c>
      <c r="E19" s="39">
        <v>78270</v>
      </c>
      <c r="F19" s="40">
        <v>810</v>
      </c>
      <c r="G19" s="41"/>
      <c r="H19" s="43">
        <v>248.2</v>
      </c>
      <c r="I19" s="43">
        <f>H19</f>
        <v>248.2</v>
      </c>
      <c r="J19" s="35"/>
      <c r="K19" s="42">
        <f t="shared" si="3"/>
        <v>248.2</v>
      </c>
      <c r="L19" s="42"/>
      <c r="M19" s="108">
        <f t="shared" si="1"/>
        <v>248.2</v>
      </c>
      <c r="N19" s="234"/>
      <c r="O19" s="103">
        <f t="shared" si="2"/>
        <v>248.2</v>
      </c>
    </row>
    <row r="20" spans="1:15" ht="22.5" x14ac:dyDescent="0.2">
      <c r="A20" s="36" t="s">
        <v>147</v>
      </c>
      <c r="B20" s="37" t="s">
        <v>135</v>
      </c>
      <c r="C20" s="38" t="s">
        <v>3</v>
      </c>
      <c r="D20" s="37" t="s">
        <v>2</v>
      </c>
      <c r="E20" s="39" t="s">
        <v>146</v>
      </c>
      <c r="F20" s="40" t="s">
        <v>7</v>
      </c>
      <c r="G20" s="41">
        <f>G21</f>
        <v>25</v>
      </c>
      <c r="H20" s="41"/>
      <c r="I20" s="41">
        <f t="shared" si="0"/>
        <v>25</v>
      </c>
      <c r="J20" s="35"/>
      <c r="K20" s="42">
        <f t="shared" si="3"/>
        <v>25</v>
      </c>
      <c r="L20" s="42"/>
      <c r="M20" s="108">
        <f t="shared" si="1"/>
        <v>25</v>
      </c>
      <c r="N20" s="234"/>
      <c r="O20" s="103">
        <f t="shared" si="2"/>
        <v>25</v>
      </c>
    </row>
    <row r="21" spans="1:15" ht="22.5" x14ac:dyDescent="0.2">
      <c r="A21" s="36" t="s">
        <v>14</v>
      </c>
      <c r="B21" s="37" t="s">
        <v>135</v>
      </c>
      <c r="C21" s="38" t="s">
        <v>3</v>
      </c>
      <c r="D21" s="37" t="s">
        <v>2</v>
      </c>
      <c r="E21" s="39" t="s">
        <v>146</v>
      </c>
      <c r="F21" s="40">
        <v>200</v>
      </c>
      <c r="G21" s="41">
        <f>G22</f>
        <v>25</v>
      </c>
      <c r="H21" s="41"/>
      <c r="I21" s="41">
        <f t="shared" si="0"/>
        <v>25</v>
      </c>
      <c r="J21" s="35"/>
      <c r="K21" s="42">
        <f t="shared" si="3"/>
        <v>25</v>
      </c>
      <c r="L21" s="42"/>
      <c r="M21" s="108">
        <f t="shared" si="1"/>
        <v>25</v>
      </c>
      <c r="N21" s="234"/>
      <c r="O21" s="103">
        <f t="shared" si="2"/>
        <v>25</v>
      </c>
    </row>
    <row r="22" spans="1:15" ht="22.5" x14ac:dyDescent="0.2">
      <c r="A22" s="36" t="s">
        <v>13</v>
      </c>
      <c r="B22" s="37" t="s">
        <v>135</v>
      </c>
      <c r="C22" s="38" t="s">
        <v>3</v>
      </c>
      <c r="D22" s="37" t="s">
        <v>2</v>
      </c>
      <c r="E22" s="39" t="s">
        <v>146</v>
      </c>
      <c r="F22" s="40">
        <v>240</v>
      </c>
      <c r="G22" s="41">
        <v>25</v>
      </c>
      <c r="H22" s="41"/>
      <c r="I22" s="41">
        <f t="shared" si="0"/>
        <v>25</v>
      </c>
      <c r="J22" s="35"/>
      <c r="K22" s="42">
        <f t="shared" si="3"/>
        <v>25</v>
      </c>
      <c r="L22" s="42"/>
      <c r="M22" s="108">
        <f t="shared" si="1"/>
        <v>25</v>
      </c>
      <c r="N22" s="234"/>
      <c r="O22" s="103">
        <f t="shared" si="2"/>
        <v>25</v>
      </c>
    </row>
    <row r="23" spans="1:15" ht="22.5" x14ac:dyDescent="0.2">
      <c r="A23" s="36" t="s">
        <v>15</v>
      </c>
      <c r="B23" s="37" t="s">
        <v>135</v>
      </c>
      <c r="C23" s="38" t="s">
        <v>3</v>
      </c>
      <c r="D23" s="37" t="s">
        <v>2</v>
      </c>
      <c r="E23" s="39" t="s">
        <v>11</v>
      </c>
      <c r="F23" s="40" t="s">
        <v>7</v>
      </c>
      <c r="G23" s="41">
        <f>G24+G26</f>
        <v>7776</v>
      </c>
      <c r="H23" s="41"/>
      <c r="I23" s="41">
        <f t="shared" si="0"/>
        <v>7776</v>
      </c>
      <c r="J23" s="35"/>
      <c r="K23" s="42">
        <f t="shared" si="3"/>
        <v>7776</v>
      </c>
      <c r="L23" s="42">
        <f>L26+L28</f>
        <v>0</v>
      </c>
      <c r="M23" s="108">
        <f t="shared" si="1"/>
        <v>7776</v>
      </c>
      <c r="N23" s="235">
        <f>N26+N28</f>
        <v>0</v>
      </c>
      <c r="O23" s="103">
        <f t="shared" si="2"/>
        <v>7776</v>
      </c>
    </row>
    <row r="24" spans="1:15" ht="45" x14ac:dyDescent="0.2">
      <c r="A24" s="36" t="s">
        <v>6</v>
      </c>
      <c r="B24" s="37" t="s">
        <v>135</v>
      </c>
      <c r="C24" s="38" t="s">
        <v>3</v>
      </c>
      <c r="D24" s="37" t="s">
        <v>2</v>
      </c>
      <c r="E24" s="39" t="s">
        <v>11</v>
      </c>
      <c r="F24" s="40">
        <v>100</v>
      </c>
      <c r="G24" s="41">
        <f>G25</f>
        <v>7305.9</v>
      </c>
      <c r="H24" s="41"/>
      <c r="I24" s="41">
        <f t="shared" si="0"/>
        <v>7305.9</v>
      </c>
      <c r="J24" s="35"/>
      <c r="K24" s="42">
        <f t="shared" si="3"/>
        <v>7305.9</v>
      </c>
      <c r="L24" s="42"/>
      <c r="M24" s="108">
        <f t="shared" si="1"/>
        <v>7305.9</v>
      </c>
      <c r="N24" s="234"/>
      <c r="O24" s="103">
        <f t="shared" si="2"/>
        <v>7305.9</v>
      </c>
    </row>
    <row r="25" spans="1:15" ht="22.5" x14ac:dyDescent="0.2">
      <c r="A25" s="36" t="s">
        <v>5</v>
      </c>
      <c r="B25" s="37" t="s">
        <v>135</v>
      </c>
      <c r="C25" s="38" t="s">
        <v>3</v>
      </c>
      <c r="D25" s="37" t="s">
        <v>2</v>
      </c>
      <c r="E25" s="39" t="s">
        <v>11</v>
      </c>
      <c r="F25" s="40">
        <v>120</v>
      </c>
      <c r="G25" s="41">
        <v>7305.9</v>
      </c>
      <c r="H25" s="41"/>
      <c r="I25" s="41">
        <f t="shared" si="0"/>
        <v>7305.9</v>
      </c>
      <c r="J25" s="35"/>
      <c r="K25" s="42">
        <f t="shared" si="3"/>
        <v>7305.9</v>
      </c>
      <c r="L25" s="42"/>
      <c r="M25" s="108">
        <f t="shared" si="1"/>
        <v>7305.9</v>
      </c>
      <c r="N25" s="234"/>
      <c r="O25" s="103">
        <f t="shared" si="2"/>
        <v>7305.9</v>
      </c>
    </row>
    <row r="26" spans="1:15" ht="22.5" x14ac:dyDescent="0.2">
      <c r="A26" s="36" t="s">
        <v>14</v>
      </c>
      <c r="B26" s="37" t="s">
        <v>135</v>
      </c>
      <c r="C26" s="38" t="s">
        <v>3</v>
      </c>
      <c r="D26" s="37" t="s">
        <v>2</v>
      </c>
      <c r="E26" s="39" t="s">
        <v>11</v>
      </c>
      <c r="F26" s="40">
        <v>200</v>
      </c>
      <c r="G26" s="41">
        <f>G27</f>
        <v>470.1</v>
      </c>
      <c r="H26" s="41"/>
      <c r="I26" s="41">
        <f t="shared" si="0"/>
        <v>470.1</v>
      </c>
      <c r="J26" s="35"/>
      <c r="K26" s="42">
        <f t="shared" si="3"/>
        <v>470.1</v>
      </c>
      <c r="L26" s="82">
        <f>L27</f>
        <v>-2.8921799999999998</v>
      </c>
      <c r="M26" s="108">
        <f t="shared" si="1"/>
        <v>467.20782000000003</v>
      </c>
      <c r="N26" s="103">
        <f>N27</f>
        <v>-2.1169000000000002</v>
      </c>
      <c r="O26" s="103">
        <f t="shared" si="2"/>
        <v>465.09092000000004</v>
      </c>
    </row>
    <row r="27" spans="1:15" ht="22.5" x14ac:dyDescent="0.2">
      <c r="A27" s="36" t="s">
        <v>13</v>
      </c>
      <c r="B27" s="37" t="s">
        <v>135</v>
      </c>
      <c r="C27" s="38" t="s">
        <v>3</v>
      </c>
      <c r="D27" s="37" t="s">
        <v>2</v>
      </c>
      <c r="E27" s="39" t="s">
        <v>11</v>
      </c>
      <c r="F27" s="40">
        <v>240</v>
      </c>
      <c r="G27" s="41">
        <f>437.1+33</f>
        <v>470.1</v>
      </c>
      <c r="H27" s="41"/>
      <c r="I27" s="41">
        <f t="shared" si="0"/>
        <v>470.1</v>
      </c>
      <c r="J27" s="35"/>
      <c r="K27" s="42">
        <f t="shared" si="3"/>
        <v>470.1</v>
      </c>
      <c r="L27" s="82">
        <f>-0.04848-0.7139-2.12965-0.00015</f>
        <v>-2.8921799999999998</v>
      </c>
      <c r="M27" s="108">
        <f t="shared" si="1"/>
        <v>467.20782000000003</v>
      </c>
      <c r="N27" s="103">
        <f>-2-0.1169</f>
        <v>-2.1169000000000002</v>
      </c>
      <c r="O27" s="103">
        <f t="shared" si="2"/>
        <v>465.09092000000004</v>
      </c>
    </row>
    <row r="28" spans="1:15" ht="18" customHeight="1" x14ac:dyDescent="0.2">
      <c r="A28" s="7" t="s">
        <v>76</v>
      </c>
      <c r="B28" s="37" t="s">
        <v>135</v>
      </c>
      <c r="C28" s="38" t="s">
        <v>3</v>
      </c>
      <c r="D28" s="37" t="s">
        <v>2</v>
      </c>
      <c r="E28" s="39" t="s">
        <v>11</v>
      </c>
      <c r="F28" s="40">
        <v>800</v>
      </c>
      <c r="G28" s="41"/>
      <c r="H28" s="41"/>
      <c r="I28" s="41"/>
      <c r="J28" s="35"/>
      <c r="K28" s="42"/>
      <c r="L28" s="82">
        <f>L29</f>
        <v>2.8921799999999998</v>
      </c>
      <c r="M28" s="108">
        <f t="shared" si="1"/>
        <v>2.8921799999999998</v>
      </c>
      <c r="N28" s="103">
        <f>N29</f>
        <v>2.1169000000000002</v>
      </c>
      <c r="O28" s="103">
        <f t="shared" si="2"/>
        <v>5.00908</v>
      </c>
    </row>
    <row r="29" spans="1:15" ht="15.6" customHeight="1" x14ac:dyDescent="0.2">
      <c r="A29" s="7" t="s">
        <v>75</v>
      </c>
      <c r="B29" s="37" t="s">
        <v>135</v>
      </c>
      <c r="C29" s="38" t="s">
        <v>3</v>
      </c>
      <c r="D29" s="37" t="s">
        <v>2</v>
      </c>
      <c r="E29" s="39" t="s">
        <v>11</v>
      </c>
      <c r="F29" s="40">
        <v>850</v>
      </c>
      <c r="G29" s="41"/>
      <c r="H29" s="41"/>
      <c r="I29" s="41"/>
      <c r="J29" s="35"/>
      <c r="K29" s="42"/>
      <c r="L29" s="82">
        <f>0.04848+0.00015+0.7139+2.12965</f>
        <v>2.8921799999999998</v>
      </c>
      <c r="M29" s="108">
        <f t="shared" si="1"/>
        <v>2.8921799999999998</v>
      </c>
      <c r="N29" s="103">
        <f>2+0.1169</f>
        <v>2.1169000000000002</v>
      </c>
      <c r="O29" s="103">
        <f t="shared" si="2"/>
        <v>5.00908</v>
      </c>
    </row>
    <row r="30" spans="1:15" ht="22.5" x14ac:dyDescent="0.2">
      <c r="A30" s="36" t="s">
        <v>142</v>
      </c>
      <c r="B30" s="37" t="s">
        <v>135</v>
      </c>
      <c r="C30" s="38" t="s">
        <v>3</v>
      </c>
      <c r="D30" s="37" t="s">
        <v>2</v>
      </c>
      <c r="E30" s="39" t="s">
        <v>141</v>
      </c>
      <c r="F30" s="40" t="s">
        <v>7</v>
      </c>
      <c r="G30" s="41">
        <f>G31</f>
        <v>313</v>
      </c>
      <c r="H30" s="41"/>
      <c r="I30" s="41">
        <f t="shared" si="0"/>
        <v>313</v>
      </c>
      <c r="J30" s="35"/>
      <c r="K30" s="42">
        <f t="shared" si="3"/>
        <v>313</v>
      </c>
      <c r="L30" s="42"/>
      <c r="M30" s="108">
        <f t="shared" si="1"/>
        <v>313</v>
      </c>
      <c r="N30" s="234"/>
      <c r="O30" s="103">
        <f t="shared" si="2"/>
        <v>313</v>
      </c>
    </row>
    <row r="31" spans="1:15" x14ac:dyDescent="0.2">
      <c r="A31" s="36" t="s">
        <v>76</v>
      </c>
      <c r="B31" s="37" t="s">
        <v>135</v>
      </c>
      <c r="C31" s="38" t="s">
        <v>3</v>
      </c>
      <c r="D31" s="37" t="s">
        <v>2</v>
      </c>
      <c r="E31" s="39" t="s">
        <v>141</v>
      </c>
      <c r="F31" s="40">
        <v>800</v>
      </c>
      <c r="G31" s="41">
        <f>G32</f>
        <v>313</v>
      </c>
      <c r="H31" s="41"/>
      <c r="I31" s="41">
        <f t="shared" si="0"/>
        <v>313</v>
      </c>
      <c r="J31" s="35"/>
      <c r="K31" s="42">
        <f t="shared" si="3"/>
        <v>313</v>
      </c>
      <c r="L31" s="42"/>
      <c r="M31" s="108">
        <f t="shared" si="1"/>
        <v>313</v>
      </c>
      <c r="N31" s="234"/>
      <c r="O31" s="103">
        <f t="shared" si="2"/>
        <v>313</v>
      </c>
    </row>
    <row r="32" spans="1:15" ht="33.75" x14ac:dyDescent="0.2">
      <c r="A32" s="36" t="s">
        <v>136</v>
      </c>
      <c r="B32" s="37" t="s">
        <v>135</v>
      </c>
      <c r="C32" s="38" t="s">
        <v>3</v>
      </c>
      <c r="D32" s="37" t="s">
        <v>2</v>
      </c>
      <c r="E32" s="39" t="s">
        <v>141</v>
      </c>
      <c r="F32" s="40">
        <v>810</v>
      </c>
      <c r="G32" s="41">
        <v>313</v>
      </c>
      <c r="H32" s="41"/>
      <c r="I32" s="41">
        <f t="shared" si="0"/>
        <v>313</v>
      </c>
      <c r="J32" s="35"/>
      <c r="K32" s="42">
        <f t="shared" si="3"/>
        <v>313</v>
      </c>
      <c r="L32" s="42"/>
      <c r="M32" s="108">
        <f t="shared" si="1"/>
        <v>313</v>
      </c>
      <c r="N32" s="234"/>
      <c r="O32" s="103">
        <f t="shared" si="2"/>
        <v>313</v>
      </c>
    </row>
    <row r="33" spans="1:15" x14ac:dyDescent="0.2">
      <c r="A33" s="36" t="s">
        <v>140</v>
      </c>
      <c r="B33" s="37" t="s">
        <v>135</v>
      </c>
      <c r="C33" s="38" t="s">
        <v>3</v>
      </c>
      <c r="D33" s="37" t="s">
        <v>2</v>
      </c>
      <c r="E33" s="39" t="s">
        <v>139</v>
      </c>
      <c r="F33" s="40" t="s">
        <v>7</v>
      </c>
      <c r="G33" s="41">
        <f>G34</f>
        <v>15.7</v>
      </c>
      <c r="H33" s="41"/>
      <c r="I33" s="41">
        <f t="shared" si="0"/>
        <v>15.7</v>
      </c>
      <c r="J33" s="35"/>
      <c r="K33" s="42">
        <f t="shared" si="3"/>
        <v>15.7</v>
      </c>
      <c r="L33" s="42"/>
      <c r="M33" s="108">
        <f t="shared" si="1"/>
        <v>15.7</v>
      </c>
      <c r="N33" s="234"/>
      <c r="O33" s="103">
        <f t="shared" si="2"/>
        <v>15.7</v>
      </c>
    </row>
    <row r="34" spans="1:15" ht="22.5" x14ac:dyDescent="0.2">
      <c r="A34" s="36" t="s">
        <v>14</v>
      </c>
      <c r="B34" s="37" t="s">
        <v>135</v>
      </c>
      <c r="C34" s="38" t="s">
        <v>3</v>
      </c>
      <c r="D34" s="37" t="s">
        <v>2</v>
      </c>
      <c r="E34" s="39" t="s">
        <v>139</v>
      </c>
      <c r="F34" s="40">
        <v>200</v>
      </c>
      <c r="G34" s="41">
        <f>G35</f>
        <v>15.7</v>
      </c>
      <c r="H34" s="41"/>
      <c r="I34" s="41">
        <f t="shared" si="0"/>
        <v>15.7</v>
      </c>
      <c r="J34" s="35"/>
      <c r="K34" s="42">
        <f t="shared" si="3"/>
        <v>15.7</v>
      </c>
      <c r="L34" s="42"/>
      <c r="M34" s="108">
        <f t="shared" si="1"/>
        <v>15.7</v>
      </c>
      <c r="N34" s="234"/>
      <c r="O34" s="103">
        <f t="shared" si="2"/>
        <v>15.7</v>
      </c>
    </row>
    <row r="35" spans="1:15" ht="22.5" x14ac:dyDescent="0.2">
      <c r="A35" s="36" t="s">
        <v>13</v>
      </c>
      <c r="B35" s="37" t="s">
        <v>135</v>
      </c>
      <c r="C35" s="38" t="s">
        <v>3</v>
      </c>
      <c r="D35" s="37" t="s">
        <v>2</v>
      </c>
      <c r="E35" s="39" t="s">
        <v>139</v>
      </c>
      <c r="F35" s="40">
        <v>240</v>
      </c>
      <c r="G35" s="41">
        <v>15.7</v>
      </c>
      <c r="H35" s="41"/>
      <c r="I35" s="41">
        <f t="shared" si="0"/>
        <v>15.7</v>
      </c>
      <c r="J35" s="35"/>
      <c r="K35" s="42">
        <f t="shared" si="3"/>
        <v>15.7</v>
      </c>
      <c r="L35" s="42"/>
      <c r="M35" s="108">
        <f t="shared" si="1"/>
        <v>15.7</v>
      </c>
      <c r="N35" s="234"/>
      <c r="O35" s="103">
        <f t="shared" si="2"/>
        <v>15.7</v>
      </c>
    </row>
    <row r="36" spans="1:15" ht="22.5" x14ac:dyDescent="0.2">
      <c r="A36" s="36" t="s">
        <v>138</v>
      </c>
      <c r="B36" s="37" t="s">
        <v>135</v>
      </c>
      <c r="C36" s="38" t="s">
        <v>3</v>
      </c>
      <c r="D36" s="37" t="s">
        <v>2</v>
      </c>
      <c r="E36" s="39" t="s">
        <v>137</v>
      </c>
      <c r="F36" s="40" t="s">
        <v>7</v>
      </c>
      <c r="G36" s="41">
        <f>G37</f>
        <v>10.9</v>
      </c>
      <c r="H36" s="41"/>
      <c r="I36" s="41">
        <f t="shared" si="0"/>
        <v>10.9</v>
      </c>
      <c r="J36" s="35"/>
      <c r="K36" s="42">
        <f t="shared" si="3"/>
        <v>10.9</v>
      </c>
      <c r="L36" s="42"/>
      <c r="M36" s="108">
        <f t="shared" si="1"/>
        <v>10.9</v>
      </c>
      <c r="N36" s="234"/>
      <c r="O36" s="103">
        <f t="shared" si="2"/>
        <v>10.9</v>
      </c>
    </row>
    <row r="37" spans="1:15" x14ac:dyDescent="0.2">
      <c r="A37" s="36" t="s">
        <v>76</v>
      </c>
      <c r="B37" s="37" t="s">
        <v>135</v>
      </c>
      <c r="C37" s="38" t="s">
        <v>3</v>
      </c>
      <c r="D37" s="37" t="s">
        <v>2</v>
      </c>
      <c r="E37" s="39" t="s">
        <v>137</v>
      </c>
      <c r="F37" s="40">
        <v>800</v>
      </c>
      <c r="G37" s="41">
        <f>G38</f>
        <v>10.9</v>
      </c>
      <c r="H37" s="41"/>
      <c r="I37" s="41">
        <f t="shared" si="0"/>
        <v>10.9</v>
      </c>
      <c r="J37" s="35"/>
      <c r="K37" s="42">
        <f t="shared" si="3"/>
        <v>10.9</v>
      </c>
      <c r="L37" s="42"/>
      <c r="M37" s="108">
        <f t="shared" si="1"/>
        <v>10.9</v>
      </c>
      <c r="N37" s="234"/>
      <c r="O37" s="103">
        <f t="shared" si="2"/>
        <v>10.9</v>
      </c>
    </row>
    <row r="38" spans="1:15" ht="33.75" x14ac:dyDescent="0.2">
      <c r="A38" s="36" t="s">
        <v>136</v>
      </c>
      <c r="B38" s="37" t="s">
        <v>135</v>
      </c>
      <c r="C38" s="38" t="s">
        <v>3</v>
      </c>
      <c r="D38" s="37" t="s">
        <v>2</v>
      </c>
      <c r="E38" s="39" t="s">
        <v>137</v>
      </c>
      <c r="F38" s="40">
        <v>810</v>
      </c>
      <c r="G38" s="41">
        <v>10.9</v>
      </c>
      <c r="H38" s="41"/>
      <c r="I38" s="41">
        <f t="shared" si="0"/>
        <v>10.9</v>
      </c>
      <c r="J38" s="35"/>
      <c r="K38" s="42">
        <f t="shared" si="3"/>
        <v>10.9</v>
      </c>
      <c r="L38" s="42"/>
      <c r="M38" s="108">
        <f t="shared" si="1"/>
        <v>10.9</v>
      </c>
      <c r="N38" s="234"/>
      <c r="O38" s="103">
        <f t="shared" si="2"/>
        <v>10.9</v>
      </c>
    </row>
    <row r="39" spans="1:15" ht="22.5" x14ac:dyDescent="0.2">
      <c r="A39" s="36" t="s">
        <v>299</v>
      </c>
      <c r="B39" s="37">
        <v>1</v>
      </c>
      <c r="C39" s="38">
        <v>0</v>
      </c>
      <c r="D39" s="37">
        <v>0</v>
      </c>
      <c r="E39" s="39">
        <v>82330</v>
      </c>
      <c r="F39" s="40"/>
      <c r="G39" s="41">
        <f>G40</f>
        <v>165.5</v>
      </c>
      <c r="H39" s="41"/>
      <c r="I39" s="41">
        <f t="shared" si="0"/>
        <v>165.5</v>
      </c>
      <c r="J39" s="35"/>
      <c r="K39" s="42">
        <f t="shared" si="3"/>
        <v>165.5</v>
      </c>
      <c r="L39" s="42"/>
      <c r="M39" s="108">
        <f t="shared" si="1"/>
        <v>165.5</v>
      </c>
      <c r="N39" s="235">
        <f>N40</f>
        <v>100</v>
      </c>
      <c r="O39" s="103">
        <f t="shared" si="2"/>
        <v>265.5</v>
      </c>
    </row>
    <row r="40" spans="1:15" x14ac:dyDescent="0.2">
      <c r="A40" s="36" t="s">
        <v>76</v>
      </c>
      <c r="B40" s="37">
        <v>1</v>
      </c>
      <c r="C40" s="38">
        <v>0</v>
      </c>
      <c r="D40" s="37">
        <v>0</v>
      </c>
      <c r="E40" s="39">
        <v>82330</v>
      </c>
      <c r="F40" s="40">
        <v>800</v>
      </c>
      <c r="G40" s="41">
        <f>G41</f>
        <v>165.5</v>
      </c>
      <c r="H40" s="41"/>
      <c r="I40" s="41">
        <f t="shared" si="0"/>
        <v>165.5</v>
      </c>
      <c r="J40" s="35"/>
      <c r="K40" s="42">
        <f t="shared" si="3"/>
        <v>165.5</v>
      </c>
      <c r="L40" s="42"/>
      <c r="M40" s="108">
        <f t="shared" si="1"/>
        <v>165.5</v>
      </c>
      <c r="N40" s="103">
        <f>N41</f>
        <v>100</v>
      </c>
      <c r="O40" s="103">
        <f t="shared" si="2"/>
        <v>265.5</v>
      </c>
    </row>
    <row r="41" spans="1:15" ht="33.75" x14ac:dyDescent="0.2">
      <c r="A41" s="36" t="s">
        <v>136</v>
      </c>
      <c r="B41" s="37">
        <v>1</v>
      </c>
      <c r="C41" s="38">
        <v>0</v>
      </c>
      <c r="D41" s="37">
        <v>0</v>
      </c>
      <c r="E41" s="39">
        <v>82330</v>
      </c>
      <c r="F41" s="40">
        <v>810</v>
      </c>
      <c r="G41" s="41">
        <v>165.5</v>
      </c>
      <c r="H41" s="41"/>
      <c r="I41" s="41">
        <f t="shared" si="0"/>
        <v>165.5</v>
      </c>
      <c r="J41" s="35"/>
      <c r="K41" s="42">
        <f t="shared" si="3"/>
        <v>165.5</v>
      </c>
      <c r="L41" s="42"/>
      <c r="M41" s="108">
        <f t="shared" si="1"/>
        <v>165.5</v>
      </c>
      <c r="N41" s="103">
        <v>100</v>
      </c>
      <c r="O41" s="103">
        <f t="shared" si="2"/>
        <v>265.5</v>
      </c>
    </row>
    <row r="42" spans="1:15" ht="48" customHeight="1" x14ac:dyDescent="0.2">
      <c r="A42" s="29" t="s">
        <v>331</v>
      </c>
      <c r="B42" s="30" t="s">
        <v>197</v>
      </c>
      <c r="C42" s="31" t="s">
        <v>3</v>
      </c>
      <c r="D42" s="30" t="s">
        <v>2</v>
      </c>
      <c r="E42" s="32" t="s">
        <v>9</v>
      </c>
      <c r="F42" s="33" t="s">
        <v>7</v>
      </c>
      <c r="G42" s="34">
        <f>G139+G46+G49+G58+G65+G78+G81+G84+G90+G93+G96+G101+G107+G110+G116+G125+G130+G133</f>
        <v>91544.700000000012</v>
      </c>
      <c r="H42" s="34">
        <f>H136+H96+H101+H110+H75+H72</f>
        <v>4767.2298599999995</v>
      </c>
      <c r="I42" s="34">
        <f t="shared" si="0"/>
        <v>96311.929860000004</v>
      </c>
      <c r="J42" s="34">
        <f>J139+J146+J153+J96+J65+J87</f>
        <v>49214.453159999997</v>
      </c>
      <c r="K42" s="28">
        <f t="shared" si="3"/>
        <v>145526.38302000001</v>
      </c>
      <c r="L42" s="28">
        <f>L145+L142</f>
        <v>126244.53153000001</v>
      </c>
      <c r="M42" s="112">
        <f>K42+L42</f>
        <v>271770.91454999999</v>
      </c>
      <c r="N42" s="112">
        <f>N52+N55+N142+N139+N43+N96+N101+N113+N93+N104+N152+N125+N119+N122+N65</f>
        <v>27271.109960000002</v>
      </c>
      <c r="O42" s="227">
        <f>M42+N42</f>
        <v>299042.02451000002</v>
      </c>
    </row>
    <row r="43" spans="1:15" ht="17.25" customHeight="1" x14ac:dyDescent="0.2">
      <c r="A43" s="7" t="s">
        <v>402</v>
      </c>
      <c r="B43" s="37" t="s">
        <v>197</v>
      </c>
      <c r="C43" s="38" t="s">
        <v>3</v>
      </c>
      <c r="D43" s="37" t="s">
        <v>2</v>
      </c>
      <c r="E43" s="39">
        <v>71400</v>
      </c>
      <c r="F43" s="33"/>
      <c r="G43" s="34"/>
      <c r="H43" s="34"/>
      <c r="I43" s="34"/>
      <c r="J43" s="34"/>
      <c r="K43" s="28"/>
      <c r="L43" s="28"/>
      <c r="M43" s="112">
        <v>0</v>
      </c>
      <c r="N43" s="108">
        <f>N44</f>
        <v>2741.502</v>
      </c>
      <c r="O43" s="103">
        <f t="shared" ref="O43:O45" si="4">M43+N43</f>
        <v>2741.502</v>
      </c>
    </row>
    <row r="44" spans="1:15" ht="14.25" customHeight="1" x14ac:dyDescent="0.2">
      <c r="A44" s="7" t="s">
        <v>29</v>
      </c>
      <c r="B44" s="37" t="s">
        <v>197</v>
      </c>
      <c r="C44" s="38" t="s">
        <v>3</v>
      </c>
      <c r="D44" s="37" t="s">
        <v>2</v>
      </c>
      <c r="E44" s="39">
        <v>71400</v>
      </c>
      <c r="F44" s="40">
        <v>500</v>
      </c>
      <c r="G44" s="34"/>
      <c r="H44" s="34"/>
      <c r="I44" s="34"/>
      <c r="J44" s="34"/>
      <c r="K44" s="28"/>
      <c r="L44" s="28"/>
      <c r="M44" s="112">
        <v>0</v>
      </c>
      <c r="N44" s="108">
        <f>N45</f>
        <v>2741.502</v>
      </c>
      <c r="O44" s="103">
        <f t="shared" si="4"/>
        <v>2741.502</v>
      </c>
    </row>
    <row r="45" spans="1:15" ht="13.5" customHeight="1" x14ac:dyDescent="0.2">
      <c r="A45" s="7" t="s">
        <v>28</v>
      </c>
      <c r="B45" s="37" t="s">
        <v>197</v>
      </c>
      <c r="C45" s="38" t="s">
        <v>3</v>
      </c>
      <c r="D45" s="37" t="s">
        <v>2</v>
      </c>
      <c r="E45" s="39">
        <v>71400</v>
      </c>
      <c r="F45" s="40">
        <v>540</v>
      </c>
      <c r="G45" s="34"/>
      <c r="H45" s="34"/>
      <c r="I45" s="34"/>
      <c r="J45" s="34"/>
      <c r="K45" s="28"/>
      <c r="L45" s="28"/>
      <c r="M45" s="112">
        <v>0</v>
      </c>
      <c r="N45" s="108">
        <f>2500+241.502</f>
        <v>2741.502</v>
      </c>
      <c r="O45" s="103">
        <f t="shared" si="4"/>
        <v>2741.502</v>
      </c>
    </row>
    <row r="46" spans="1:15" ht="78.75" x14ac:dyDescent="0.2">
      <c r="A46" s="36" t="s">
        <v>313</v>
      </c>
      <c r="B46" s="37" t="s">
        <v>197</v>
      </c>
      <c r="C46" s="38" t="s">
        <v>3</v>
      </c>
      <c r="D46" s="37" t="s">
        <v>2</v>
      </c>
      <c r="E46" s="39" t="s">
        <v>314</v>
      </c>
      <c r="F46" s="40" t="s">
        <v>7</v>
      </c>
      <c r="G46" s="41">
        <f>G47</f>
        <v>2557.4</v>
      </c>
      <c r="H46" s="41"/>
      <c r="I46" s="41">
        <f t="shared" si="0"/>
        <v>2557.4</v>
      </c>
      <c r="J46" s="35"/>
      <c r="K46" s="42">
        <f t="shared" si="3"/>
        <v>2557.4</v>
      </c>
      <c r="L46" s="42"/>
      <c r="M46" s="108">
        <f t="shared" si="1"/>
        <v>2557.4</v>
      </c>
      <c r="N46" s="234"/>
      <c r="O46" s="103">
        <f t="shared" si="2"/>
        <v>2557.4</v>
      </c>
    </row>
    <row r="47" spans="1:15" ht="22.5" x14ac:dyDescent="0.2">
      <c r="A47" s="36" t="s">
        <v>14</v>
      </c>
      <c r="B47" s="37" t="s">
        <v>197</v>
      </c>
      <c r="C47" s="38" t="s">
        <v>3</v>
      </c>
      <c r="D47" s="37" t="s">
        <v>2</v>
      </c>
      <c r="E47" s="39" t="s">
        <v>314</v>
      </c>
      <c r="F47" s="40">
        <v>200</v>
      </c>
      <c r="G47" s="41">
        <f>G48</f>
        <v>2557.4</v>
      </c>
      <c r="H47" s="41"/>
      <c r="I47" s="41">
        <f t="shared" si="0"/>
        <v>2557.4</v>
      </c>
      <c r="J47" s="35"/>
      <c r="K47" s="42">
        <f t="shared" si="3"/>
        <v>2557.4</v>
      </c>
      <c r="L47" s="42"/>
      <c r="M47" s="108">
        <f t="shared" si="1"/>
        <v>2557.4</v>
      </c>
      <c r="N47" s="234"/>
      <c r="O47" s="103">
        <f t="shared" si="2"/>
        <v>2557.4</v>
      </c>
    </row>
    <row r="48" spans="1:15" ht="22.5" x14ac:dyDescent="0.2">
      <c r="A48" s="36" t="s">
        <v>13</v>
      </c>
      <c r="B48" s="37" t="s">
        <v>197</v>
      </c>
      <c r="C48" s="38" t="s">
        <v>3</v>
      </c>
      <c r="D48" s="37" t="s">
        <v>2</v>
      </c>
      <c r="E48" s="39" t="s">
        <v>314</v>
      </c>
      <c r="F48" s="40">
        <v>240</v>
      </c>
      <c r="G48" s="41">
        <v>2557.4</v>
      </c>
      <c r="H48" s="41"/>
      <c r="I48" s="41">
        <f t="shared" si="0"/>
        <v>2557.4</v>
      </c>
      <c r="J48" s="35"/>
      <c r="K48" s="42">
        <f t="shared" si="3"/>
        <v>2557.4</v>
      </c>
      <c r="L48" s="42"/>
      <c r="M48" s="108">
        <f t="shared" si="1"/>
        <v>2557.4</v>
      </c>
      <c r="N48" s="234"/>
      <c r="O48" s="103">
        <f t="shared" si="2"/>
        <v>2557.4</v>
      </c>
    </row>
    <row r="49" spans="1:15" ht="45" x14ac:dyDescent="0.2">
      <c r="A49" s="36" t="s">
        <v>281</v>
      </c>
      <c r="B49" s="37" t="s">
        <v>197</v>
      </c>
      <c r="C49" s="38" t="s">
        <v>3</v>
      </c>
      <c r="D49" s="37" t="s">
        <v>2</v>
      </c>
      <c r="E49" s="39" t="s">
        <v>280</v>
      </c>
      <c r="F49" s="40" t="s">
        <v>7</v>
      </c>
      <c r="G49" s="41">
        <f>G50</f>
        <v>5</v>
      </c>
      <c r="H49" s="41"/>
      <c r="I49" s="41">
        <f t="shared" si="0"/>
        <v>5</v>
      </c>
      <c r="J49" s="35"/>
      <c r="K49" s="42">
        <f t="shared" si="3"/>
        <v>5</v>
      </c>
      <c r="L49" s="42"/>
      <c r="M49" s="108">
        <f t="shared" si="1"/>
        <v>5</v>
      </c>
      <c r="N49" s="234"/>
      <c r="O49" s="103">
        <f t="shared" si="2"/>
        <v>5</v>
      </c>
    </row>
    <row r="50" spans="1:15" ht="22.5" x14ac:dyDescent="0.2">
      <c r="A50" s="36" t="s">
        <v>14</v>
      </c>
      <c r="B50" s="37" t="s">
        <v>197</v>
      </c>
      <c r="C50" s="38" t="s">
        <v>3</v>
      </c>
      <c r="D50" s="37" t="s">
        <v>2</v>
      </c>
      <c r="E50" s="39" t="s">
        <v>280</v>
      </c>
      <c r="F50" s="40">
        <v>200</v>
      </c>
      <c r="G50" s="41">
        <f>G51</f>
        <v>5</v>
      </c>
      <c r="H50" s="41"/>
      <c r="I50" s="41">
        <f t="shared" si="0"/>
        <v>5</v>
      </c>
      <c r="J50" s="35"/>
      <c r="K50" s="42">
        <f t="shared" si="3"/>
        <v>5</v>
      </c>
      <c r="L50" s="42"/>
      <c r="M50" s="108">
        <f t="shared" si="1"/>
        <v>5</v>
      </c>
      <c r="N50" s="234"/>
      <c r="O50" s="103">
        <f t="shared" si="2"/>
        <v>5</v>
      </c>
    </row>
    <row r="51" spans="1:15" ht="22.5" x14ac:dyDescent="0.2">
      <c r="A51" s="36" t="s">
        <v>13</v>
      </c>
      <c r="B51" s="37" t="s">
        <v>197</v>
      </c>
      <c r="C51" s="38" t="s">
        <v>3</v>
      </c>
      <c r="D51" s="37" t="s">
        <v>2</v>
      </c>
      <c r="E51" s="39" t="s">
        <v>280</v>
      </c>
      <c r="F51" s="40">
        <v>240</v>
      </c>
      <c r="G51" s="41">
        <v>5</v>
      </c>
      <c r="H51" s="41"/>
      <c r="I51" s="41">
        <f t="shared" si="0"/>
        <v>5</v>
      </c>
      <c r="J51" s="35"/>
      <c r="K51" s="42">
        <f t="shared" si="3"/>
        <v>5</v>
      </c>
      <c r="L51" s="42"/>
      <c r="M51" s="108">
        <f t="shared" si="1"/>
        <v>5</v>
      </c>
      <c r="N51" s="234"/>
      <c r="O51" s="103">
        <f t="shared" si="2"/>
        <v>5</v>
      </c>
    </row>
    <row r="52" spans="1:15" ht="22.5" x14ac:dyDescent="0.2">
      <c r="A52" s="7" t="s">
        <v>397</v>
      </c>
      <c r="B52" s="37">
        <v>2</v>
      </c>
      <c r="C52" s="38">
        <v>0</v>
      </c>
      <c r="D52" s="37">
        <v>0</v>
      </c>
      <c r="E52" s="39" t="s">
        <v>400</v>
      </c>
      <c r="F52" s="40"/>
      <c r="G52" s="43"/>
      <c r="H52" s="43"/>
      <c r="I52" s="45"/>
      <c r="J52" s="228"/>
      <c r="K52" s="82"/>
      <c r="L52" s="82"/>
      <c r="M52" s="82"/>
      <c r="N52" s="235">
        <f>N53</f>
        <v>8197.2587800000001</v>
      </c>
      <c r="O52" s="42">
        <f t="shared" ref="O52:O57" si="5">N52</f>
        <v>8197.2587800000001</v>
      </c>
    </row>
    <row r="53" spans="1:15" x14ac:dyDescent="0.2">
      <c r="A53" s="7" t="s">
        <v>29</v>
      </c>
      <c r="B53" s="37">
        <v>2</v>
      </c>
      <c r="C53" s="38">
        <v>0</v>
      </c>
      <c r="D53" s="37">
        <v>0</v>
      </c>
      <c r="E53" s="39" t="s">
        <v>400</v>
      </c>
      <c r="F53" s="40">
        <v>500</v>
      </c>
      <c r="G53" s="43"/>
      <c r="H53" s="43"/>
      <c r="I53" s="45"/>
      <c r="J53" s="228"/>
      <c r="K53" s="82"/>
      <c r="L53" s="82"/>
      <c r="M53" s="82"/>
      <c r="N53" s="235">
        <f>N54</f>
        <v>8197.2587800000001</v>
      </c>
      <c r="O53" s="42">
        <f t="shared" si="5"/>
        <v>8197.2587800000001</v>
      </c>
    </row>
    <row r="54" spans="1:15" x14ac:dyDescent="0.2">
      <c r="A54" s="7" t="s">
        <v>28</v>
      </c>
      <c r="B54" s="37">
        <v>2</v>
      </c>
      <c r="C54" s="38">
        <v>0</v>
      </c>
      <c r="D54" s="37">
        <v>0</v>
      </c>
      <c r="E54" s="39" t="s">
        <v>400</v>
      </c>
      <c r="F54" s="40">
        <v>540</v>
      </c>
      <c r="G54" s="43"/>
      <c r="H54" s="43"/>
      <c r="I54" s="45"/>
      <c r="J54" s="228"/>
      <c r="K54" s="82"/>
      <c r="L54" s="82"/>
      <c r="M54" s="82"/>
      <c r="N54" s="235">
        <f>7295.559+901.69978</f>
        <v>8197.2587800000001</v>
      </c>
      <c r="O54" s="42">
        <f t="shared" si="5"/>
        <v>8197.2587800000001</v>
      </c>
    </row>
    <row r="55" spans="1:15" ht="22.5" x14ac:dyDescent="0.2">
      <c r="A55" s="7" t="s">
        <v>398</v>
      </c>
      <c r="B55" s="37">
        <v>2</v>
      </c>
      <c r="C55" s="38">
        <v>0</v>
      </c>
      <c r="D55" s="37">
        <v>0</v>
      </c>
      <c r="E55" s="39" t="s">
        <v>401</v>
      </c>
      <c r="F55" s="40"/>
      <c r="G55" s="43"/>
      <c r="H55" s="43"/>
      <c r="I55" s="45"/>
      <c r="J55" s="228"/>
      <c r="K55" s="82"/>
      <c r="L55" s="82"/>
      <c r="M55" s="82"/>
      <c r="N55" s="235">
        <f>N56</f>
        <v>9727.3697300000003</v>
      </c>
      <c r="O55" s="42">
        <f t="shared" si="5"/>
        <v>9727.3697300000003</v>
      </c>
    </row>
    <row r="56" spans="1:15" ht="22.5" x14ac:dyDescent="0.2">
      <c r="A56" s="7" t="s">
        <v>14</v>
      </c>
      <c r="B56" s="37">
        <v>2</v>
      </c>
      <c r="C56" s="38">
        <v>0</v>
      </c>
      <c r="D56" s="37">
        <v>0</v>
      </c>
      <c r="E56" s="39" t="s">
        <v>401</v>
      </c>
      <c r="F56" s="40">
        <v>200</v>
      </c>
      <c r="G56" s="43"/>
      <c r="H56" s="43"/>
      <c r="I56" s="45"/>
      <c r="J56" s="228"/>
      <c r="K56" s="82"/>
      <c r="L56" s="82"/>
      <c r="M56" s="82"/>
      <c r="N56" s="235">
        <f>N57</f>
        <v>9727.3697300000003</v>
      </c>
      <c r="O56" s="42">
        <f t="shared" si="5"/>
        <v>9727.3697300000003</v>
      </c>
    </row>
    <row r="57" spans="1:15" ht="22.5" x14ac:dyDescent="0.2">
      <c r="A57" s="7" t="s">
        <v>13</v>
      </c>
      <c r="B57" s="37">
        <v>2</v>
      </c>
      <c r="C57" s="38">
        <v>0</v>
      </c>
      <c r="D57" s="37">
        <v>0</v>
      </c>
      <c r="E57" s="39" t="s">
        <v>401</v>
      </c>
      <c r="F57" s="40">
        <v>240</v>
      </c>
      <c r="G57" s="43"/>
      <c r="H57" s="43"/>
      <c r="I57" s="45"/>
      <c r="J57" s="228"/>
      <c r="K57" s="82"/>
      <c r="L57" s="82"/>
      <c r="M57" s="82"/>
      <c r="N57" s="235">
        <f>7541+2186.36973</f>
        <v>9727.3697300000003</v>
      </c>
      <c r="O57" s="42">
        <f t="shared" si="5"/>
        <v>9727.3697300000003</v>
      </c>
    </row>
    <row r="58" spans="1:15" ht="22.5" x14ac:dyDescent="0.2">
      <c r="A58" s="36" t="s">
        <v>15</v>
      </c>
      <c r="B58" s="37" t="s">
        <v>197</v>
      </c>
      <c r="C58" s="38" t="s">
        <v>3</v>
      </c>
      <c r="D58" s="37" t="s">
        <v>2</v>
      </c>
      <c r="E58" s="39" t="s">
        <v>11</v>
      </c>
      <c r="F58" s="40" t="s">
        <v>7</v>
      </c>
      <c r="G58" s="41">
        <f>G59+G61+G63</f>
        <v>6456.5</v>
      </c>
      <c r="H58" s="41"/>
      <c r="I58" s="41">
        <f t="shared" si="0"/>
        <v>6456.5</v>
      </c>
      <c r="J58" s="35"/>
      <c r="K58" s="42">
        <f t="shared" si="3"/>
        <v>6456.5</v>
      </c>
      <c r="L58" s="42"/>
      <c r="M58" s="108">
        <f t="shared" si="1"/>
        <v>6456.5</v>
      </c>
      <c r="N58" s="234"/>
      <c r="O58" s="103">
        <f t="shared" si="2"/>
        <v>6456.5</v>
      </c>
    </row>
    <row r="59" spans="1:15" ht="45" x14ac:dyDescent="0.2">
      <c r="A59" s="36" t="s">
        <v>6</v>
      </c>
      <c r="B59" s="37" t="s">
        <v>197</v>
      </c>
      <c r="C59" s="38" t="s">
        <v>3</v>
      </c>
      <c r="D59" s="37" t="s">
        <v>2</v>
      </c>
      <c r="E59" s="39" t="s">
        <v>11</v>
      </c>
      <c r="F59" s="40">
        <v>100</v>
      </c>
      <c r="G59" s="41">
        <f>G60</f>
        <v>6236.3</v>
      </c>
      <c r="H59" s="41"/>
      <c r="I59" s="41">
        <f t="shared" si="0"/>
        <v>6236.3</v>
      </c>
      <c r="J59" s="35"/>
      <c r="K59" s="42">
        <f t="shared" si="3"/>
        <v>6236.3</v>
      </c>
      <c r="L59" s="42"/>
      <c r="M59" s="108">
        <f t="shared" si="1"/>
        <v>6236.3</v>
      </c>
      <c r="N59" s="234"/>
      <c r="O59" s="103">
        <f t="shared" si="2"/>
        <v>6236.3</v>
      </c>
    </row>
    <row r="60" spans="1:15" ht="22.5" x14ac:dyDescent="0.2">
      <c r="A60" s="36" t="s">
        <v>5</v>
      </c>
      <c r="B60" s="37" t="s">
        <v>197</v>
      </c>
      <c r="C60" s="38" t="s">
        <v>3</v>
      </c>
      <c r="D60" s="37" t="s">
        <v>2</v>
      </c>
      <c r="E60" s="39" t="s">
        <v>11</v>
      </c>
      <c r="F60" s="40">
        <v>120</v>
      </c>
      <c r="G60" s="41">
        <v>6236.3</v>
      </c>
      <c r="H60" s="41"/>
      <c r="I60" s="41">
        <f t="shared" si="0"/>
        <v>6236.3</v>
      </c>
      <c r="J60" s="35"/>
      <c r="K60" s="42">
        <f t="shared" si="3"/>
        <v>6236.3</v>
      </c>
      <c r="L60" s="42"/>
      <c r="M60" s="108">
        <f t="shared" si="1"/>
        <v>6236.3</v>
      </c>
      <c r="N60" s="234"/>
      <c r="O60" s="103">
        <f t="shared" si="2"/>
        <v>6236.3</v>
      </c>
    </row>
    <row r="61" spans="1:15" ht="22.5" x14ac:dyDescent="0.2">
      <c r="A61" s="36" t="s">
        <v>14</v>
      </c>
      <c r="B61" s="37" t="s">
        <v>197</v>
      </c>
      <c r="C61" s="38" t="s">
        <v>3</v>
      </c>
      <c r="D61" s="37" t="s">
        <v>2</v>
      </c>
      <c r="E61" s="39" t="s">
        <v>11</v>
      </c>
      <c r="F61" s="40">
        <v>200</v>
      </c>
      <c r="G61" s="41">
        <f>G62</f>
        <v>201.2</v>
      </c>
      <c r="H61" s="41"/>
      <c r="I61" s="41">
        <f t="shared" si="0"/>
        <v>201.2</v>
      </c>
      <c r="J61" s="35"/>
      <c r="K61" s="42">
        <f t="shared" si="3"/>
        <v>201.2</v>
      </c>
      <c r="L61" s="42"/>
      <c r="M61" s="108">
        <f t="shared" si="1"/>
        <v>201.2</v>
      </c>
      <c r="N61" s="234"/>
      <c r="O61" s="103">
        <f t="shared" si="2"/>
        <v>201.2</v>
      </c>
    </row>
    <row r="62" spans="1:15" ht="22.5" x14ac:dyDescent="0.2">
      <c r="A62" s="36" t="s">
        <v>13</v>
      </c>
      <c r="B62" s="37" t="s">
        <v>197</v>
      </c>
      <c r="C62" s="38" t="s">
        <v>3</v>
      </c>
      <c r="D62" s="37" t="s">
        <v>2</v>
      </c>
      <c r="E62" s="39" t="s">
        <v>11</v>
      </c>
      <c r="F62" s="40">
        <v>240</v>
      </c>
      <c r="G62" s="41">
        <v>201.2</v>
      </c>
      <c r="H62" s="41"/>
      <c r="I62" s="41">
        <f t="shared" si="0"/>
        <v>201.2</v>
      </c>
      <c r="J62" s="35"/>
      <c r="K62" s="42">
        <f t="shared" si="3"/>
        <v>201.2</v>
      </c>
      <c r="L62" s="42"/>
      <c r="M62" s="108">
        <f t="shared" si="1"/>
        <v>201.2</v>
      </c>
      <c r="N62" s="234"/>
      <c r="O62" s="103">
        <f t="shared" si="2"/>
        <v>201.2</v>
      </c>
    </row>
    <row r="63" spans="1:15" x14ac:dyDescent="0.2">
      <c r="A63" s="36" t="s">
        <v>76</v>
      </c>
      <c r="B63" s="37" t="s">
        <v>197</v>
      </c>
      <c r="C63" s="38" t="s">
        <v>3</v>
      </c>
      <c r="D63" s="37" t="s">
        <v>2</v>
      </c>
      <c r="E63" s="39" t="s">
        <v>11</v>
      </c>
      <c r="F63" s="40">
        <v>800</v>
      </c>
      <c r="G63" s="41">
        <f>G64</f>
        <v>19</v>
      </c>
      <c r="H63" s="41"/>
      <c r="I63" s="41">
        <f t="shared" si="0"/>
        <v>19</v>
      </c>
      <c r="J63" s="35"/>
      <c r="K63" s="42">
        <f t="shared" si="3"/>
        <v>19</v>
      </c>
      <c r="L63" s="42"/>
      <c r="M63" s="108">
        <f t="shared" si="1"/>
        <v>19</v>
      </c>
      <c r="N63" s="234"/>
      <c r="O63" s="103">
        <f t="shared" si="2"/>
        <v>19</v>
      </c>
    </row>
    <row r="64" spans="1:15" x14ac:dyDescent="0.2">
      <c r="A64" s="36" t="s">
        <v>75</v>
      </c>
      <c r="B64" s="37" t="s">
        <v>197</v>
      </c>
      <c r="C64" s="38" t="s">
        <v>3</v>
      </c>
      <c r="D64" s="37" t="s">
        <v>2</v>
      </c>
      <c r="E64" s="39" t="s">
        <v>11</v>
      </c>
      <c r="F64" s="40">
        <v>850</v>
      </c>
      <c r="G64" s="41">
        <v>19</v>
      </c>
      <c r="H64" s="41"/>
      <c r="I64" s="41">
        <f t="shared" si="0"/>
        <v>19</v>
      </c>
      <c r="J64" s="35"/>
      <c r="K64" s="42">
        <f t="shared" si="3"/>
        <v>19</v>
      </c>
      <c r="L64" s="42"/>
      <c r="M64" s="108">
        <f t="shared" si="1"/>
        <v>19</v>
      </c>
      <c r="N64" s="234"/>
      <c r="O64" s="103">
        <f t="shared" si="2"/>
        <v>19</v>
      </c>
    </row>
    <row r="65" spans="1:22" ht="22.5" x14ac:dyDescent="0.2">
      <c r="A65" s="36" t="s">
        <v>78</v>
      </c>
      <c r="B65" s="37" t="s">
        <v>197</v>
      </c>
      <c r="C65" s="38" t="s">
        <v>3</v>
      </c>
      <c r="D65" s="37" t="s">
        <v>2</v>
      </c>
      <c r="E65" s="39" t="s">
        <v>74</v>
      </c>
      <c r="F65" s="40" t="s">
        <v>7</v>
      </c>
      <c r="G65" s="41">
        <f>G66+G68+G70</f>
        <v>7179</v>
      </c>
      <c r="H65" s="41"/>
      <c r="I65" s="41">
        <f t="shared" si="0"/>
        <v>7179</v>
      </c>
      <c r="J65" s="44">
        <f>J68</f>
        <v>34.5</v>
      </c>
      <c r="K65" s="42">
        <f t="shared" si="3"/>
        <v>7213.5</v>
      </c>
      <c r="L65" s="42"/>
      <c r="M65" s="108">
        <f t="shared" si="1"/>
        <v>7213.5</v>
      </c>
      <c r="N65" s="103">
        <f>N70</f>
        <v>706.28200000000004</v>
      </c>
      <c r="O65" s="103">
        <f t="shared" si="2"/>
        <v>7919.7820000000002</v>
      </c>
    </row>
    <row r="66" spans="1:22" ht="45" x14ac:dyDescent="0.2">
      <c r="A66" s="36" t="s">
        <v>6</v>
      </c>
      <c r="B66" s="37" t="s">
        <v>197</v>
      </c>
      <c r="C66" s="38" t="s">
        <v>3</v>
      </c>
      <c r="D66" s="37" t="s">
        <v>2</v>
      </c>
      <c r="E66" s="39" t="s">
        <v>74</v>
      </c>
      <c r="F66" s="40">
        <v>100</v>
      </c>
      <c r="G66" s="41">
        <f>G67</f>
        <v>6881.4</v>
      </c>
      <c r="H66" s="41"/>
      <c r="I66" s="41">
        <f t="shared" si="0"/>
        <v>6881.4</v>
      </c>
      <c r="J66" s="44"/>
      <c r="K66" s="42">
        <f t="shared" si="3"/>
        <v>6881.4</v>
      </c>
      <c r="L66" s="42"/>
      <c r="M66" s="108">
        <f t="shared" si="1"/>
        <v>6881.4</v>
      </c>
      <c r="N66" s="103"/>
      <c r="O66" s="103">
        <f t="shared" si="2"/>
        <v>6881.4</v>
      </c>
    </row>
    <row r="67" spans="1:22" x14ac:dyDescent="0.2">
      <c r="A67" s="36" t="s">
        <v>77</v>
      </c>
      <c r="B67" s="37" t="s">
        <v>197</v>
      </c>
      <c r="C67" s="38" t="s">
        <v>3</v>
      </c>
      <c r="D67" s="37" t="s">
        <v>2</v>
      </c>
      <c r="E67" s="39" t="s">
        <v>74</v>
      </c>
      <c r="F67" s="40">
        <v>110</v>
      </c>
      <c r="G67" s="41">
        <v>6881.4</v>
      </c>
      <c r="H67" s="41"/>
      <c r="I67" s="41">
        <f t="shared" si="0"/>
        <v>6881.4</v>
      </c>
      <c r="J67" s="44"/>
      <c r="K67" s="42">
        <f t="shared" si="3"/>
        <v>6881.4</v>
      </c>
      <c r="L67" s="42"/>
      <c r="M67" s="108">
        <f t="shared" si="1"/>
        <v>6881.4</v>
      </c>
      <c r="N67" s="103"/>
      <c r="O67" s="103">
        <f t="shared" si="2"/>
        <v>6881.4</v>
      </c>
    </row>
    <row r="68" spans="1:22" ht="22.5" x14ac:dyDescent="0.2">
      <c r="A68" s="36" t="s">
        <v>14</v>
      </c>
      <c r="B68" s="37" t="s">
        <v>197</v>
      </c>
      <c r="C68" s="38" t="s">
        <v>3</v>
      </c>
      <c r="D68" s="37" t="s">
        <v>2</v>
      </c>
      <c r="E68" s="39" t="s">
        <v>74</v>
      </c>
      <c r="F68" s="40">
        <v>200</v>
      </c>
      <c r="G68" s="41">
        <f>G69</f>
        <v>262.60000000000002</v>
      </c>
      <c r="H68" s="41"/>
      <c r="I68" s="41">
        <f t="shared" si="0"/>
        <v>262.60000000000002</v>
      </c>
      <c r="J68" s="44">
        <f>J69</f>
        <v>34.5</v>
      </c>
      <c r="K68" s="42">
        <f t="shared" si="3"/>
        <v>297.10000000000002</v>
      </c>
      <c r="L68" s="42"/>
      <c r="M68" s="108">
        <f t="shared" si="1"/>
        <v>297.10000000000002</v>
      </c>
      <c r="N68" s="103"/>
      <c r="O68" s="103">
        <f t="shared" si="2"/>
        <v>297.10000000000002</v>
      </c>
    </row>
    <row r="69" spans="1:22" ht="22.5" x14ac:dyDescent="0.2">
      <c r="A69" s="36" t="s">
        <v>13</v>
      </c>
      <c r="B69" s="37" t="s">
        <v>197</v>
      </c>
      <c r="C69" s="38" t="s">
        <v>3</v>
      </c>
      <c r="D69" s="37" t="s">
        <v>2</v>
      </c>
      <c r="E69" s="39" t="s">
        <v>74</v>
      </c>
      <c r="F69" s="40">
        <v>240</v>
      </c>
      <c r="G69" s="41">
        <v>262.60000000000002</v>
      </c>
      <c r="H69" s="41"/>
      <c r="I69" s="41">
        <f t="shared" si="0"/>
        <v>262.60000000000002</v>
      </c>
      <c r="J69" s="44">
        <v>34.5</v>
      </c>
      <c r="K69" s="42">
        <f t="shared" si="3"/>
        <v>297.10000000000002</v>
      </c>
      <c r="L69" s="42"/>
      <c r="M69" s="108">
        <f t="shared" si="1"/>
        <v>297.10000000000002</v>
      </c>
      <c r="N69" s="103"/>
      <c r="O69" s="103">
        <f t="shared" si="2"/>
        <v>297.10000000000002</v>
      </c>
    </row>
    <row r="70" spans="1:22" x14ac:dyDescent="0.2">
      <c r="A70" s="36" t="s">
        <v>76</v>
      </c>
      <c r="B70" s="37" t="s">
        <v>197</v>
      </c>
      <c r="C70" s="38" t="s">
        <v>3</v>
      </c>
      <c r="D70" s="37" t="s">
        <v>2</v>
      </c>
      <c r="E70" s="39" t="s">
        <v>74</v>
      </c>
      <c r="F70" s="40">
        <v>800</v>
      </c>
      <c r="G70" s="41">
        <f>G71</f>
        <v>35</v>
      </c>
      <c r="H70" s="41"/>
      <c r="I70" s="41">
        <f t="shared" si="0"/>
        <v>35</v>
      </c>
      <c r="J70" s="35"/>
      <c r="K70" s="42">
        <f t="shared" si="3"/>
        <v>35</v>
      </c>
      <c r="L70" s="42"/>
      <c r="M70" s="108">
        <f t="shared" si="1"/>
        <v>35</v>
      </c>
      <c r="N70" s="103">
        <f>N71</f>
        <v>706.28200000000004</v>
      </c>
      <c r="O70" s="103">
        <f t="shared" si="2"/>
        <v>741.28200000000004</v>
      </c>
    </row>
    <row r="71" spans="1:22" x14ac:dyDescent="0.2">
      <c r="A71" s="36" t="s">
        <v>75</v>
      </c>
      <c r="B71" s="37" t="s">
        <v>197</v>
      </c>
      <c r="C71" s="38" t="s">
        <v>3</v>
      </c>
      <c r="D71" s="37" t="s">
        <v>2</v>
      </c>
      <c r="E71" s="39" t="s">
        <v>74</v>
      </c>
      <c r="F71" s="40">
        <v>850</v>
      </c>
      <c r="G71" s="41">
        <v>35</v>
      </c>
      <c r="H71" s="41"/>
      <c r="I71" s="41">
        <f t="shared" si="0"/>
        <v>35</v>
      </c>
      <c r="J71" s="35"/>
      <c r="K71" s="42">
        <f t="shared" si="3"/>
        <v>35</v>
      </c>
      <c r="L71" s="42"/>
      <c r="M71" s="108">
        <f t="shared" si="1"/>
        <v>35</v>
      </c>
      <c r="N71" s="103">
        <v>706.28200000000004</v>
      </c>
      <c r="O71" s="103">
        <f t="shared" si="2"/>
        <v>741.28200000000004</v>
      </c>
    </row>
    <row r="72" spans="1:22" ht="33.75" x14ac:dyDescent="0.2">
      <c r="A72" s="7" t="s">
        <v>352</v>
      </c>
      <c r="B72" s="37">
        <v>2</v>
      </c>
      <c r="C72" s="38">
        <v>0</v>
      </c>
      <c r="D72" s="37">
        <v>0</v>
      </c>
      <c r="E72" s="39">
        <v>80330</v>
      </c>
      <c r="F72" s="40"/>
      <c r="G72" s="41"/>
      <c r="H72" s="41">
        <f>H73</f>
        <v>280.72300000000001</v>
      </c>
      <c r="I72" s="41">
        <f t="shared" ref="I72:I77" si="6">H72</f>
        <v>280.72300000000001</v>
      </c>
      <c r="J72" s="35"/>
      <c r="K72" s="42">
        <f t="shared" si="3"/>
        <v>280.72300000000001</v>
      </c>
      <c r="L72" s="42"/>
      <c r="M72" s="108">
        <f t="shared" si="1"/>
        <v>280.72300000000001</v>
      </c>
      <c r="N72" s="234"/>
      <c r="O72" s="103">
        <f t="shared" si="2"/>
        <v>280.72300000000001</v>
      </c>
    </row>
    <row r="73" spans="1:22" ht="22.5" x14ac:dyDescent="0.2">
      <c r="A73" s="7" t="s">
        <v>114</v>
      </c>
      <c r="B73" s="37">
        <v>2</v>
      </c>
      <c r="C73" s="38">
        <v>0</v>
      </c>
      <c r="D73" s="37">
        <v>0</v>
      </c>
      <c r="E73" s="39">
        <v>80330</v>
      </c>
      <c r="F73" s="40">
        <v>400</v>
      </c>
      <c r="G73" s="41"/>
      <c r="H73" s="41">
        <f>H74</f>
        <v>280.72300000000001</v>
      </c>
      <c r="I73" s="41">
        <f t="shared" si="6"/>
        <v>280.72300000000001</v>
      </c>
      <c r="J73" s="35"/>
      <c r="K73" s="42">
        <f t="shared" si="3"/>
        <v>280.72300000000001</v>
      </c>
      <c r="L73" s="42"/>
      <c r="M73" s="108">
        <f t="shared" si="1"/>
        <v>280.72300000000001</v>
      </c>
      <c r="N73" s="234"/>
      <c r="O73" s="103">
        <f t="shared" si="2"/>
        <v>280.72300000000001</v>
      </c>
    </row>
    <row r="74" spans="1:22" x14ac:dyDescent="0.2">
      <c r="A74" s="7" t="s">
        <v>113</v>
      </c>
      <c r="B74" s="37">
        <v>2</v>
      </c>
      <c r="C74" s="38">
        <v>0</v>
      </c>
      <c r="D74" s="37">
        <v>0</v>
      </c>
      <c r="E74" s="39">
        <v>80330</v>
      </c>
      <c r="F74" s="40">
        <v>410</v>
      </c>
      <c r="G74" s="41"/>
      <c r="H74" s="41">
        <v>280.72300000000001</v>
      </c>
      <c r="I74" s="41">
        <f t="shared" si="6"/>
        <v>280.72300000000001</v>
      </c>
      <c r="J74" s="35"/>
      <c r="K74" s="42">
        <f t="shared" si="3"/>
        <v>280.72300000000001</v>
      </c>
      <c r="L74" s="42"/>
      <c r="M74" s="108">
        <f t="shared" si="1"/>
        <v>280.72300000000001</v>
      </c>
      <c r="N74" s="234"/>
      <c r="O74" s="103">
        <f t="shared" si="2"/>
        <v>280.72300000000001</v>
      </c>
    </row>
    <row r="75" spans="1:22" x14ac:dyDescent="0.2">
      <c r="A75" s="7" t="s">
        <v>351</v>
      </c>
      <c r="B75" s="37">
        <v>2</v>
      </c>
      <c r="C75" s="38">
        <v>0</v>
      </c>
      <c r="D75" s="37">
        <v>0</v>
      </c>
      <c r="E75" s="39">
        <v>80450</v>
      </c>
      <c r="F75" s="40"/>
      <c r="G75" s="41"/>
      <c r="H75" s="41">
        <f>H76</f>
        <v>99.998999999999995</v>
      </c>
      <c r="I75" s="41">
        <f t="shared" si="6"/>
        <v>99.998999999999995</v>
      </c>
      <c r="J75" s="35"/>
      <c r="K75" s="42">
        <f t="shared" si="3"/>
        <v>99.998999999999995</v>
      </c>
      <c r="L75" s="42"/>
      <c r="M75" s="108">
        <f t="shared" si="1"/>
        <v>99.998999999999995</v>
      </c>
      <c r="N75" s="234"/>
      <c r="O75" s="103">
        <f t="shared" si="2"/>
        <v>99.998999999999995</v>
      </c>
    </row>
    <row r="76" spans="1:22" ht="22.5" x14ac:dyDescent="0.2">
      <c r="A76" s="7" t="s">
        <v>14</v>
      </c>
      <c r="B76" s="37">
        <v>2</v>
      </c>
      <c r="C76" s="38">
        <v>0</v>
      </c>
      <c r="D76" s="37">
        <v>0</v>
      </c>
      <c r="E76" s="39">
        <v>80450</v>
      </c>
      <c r="F76" s="40">
        <v>200</v>
      </c>
      <c r="G76" s="41"/>
      <c r="H76" s="41">
        <f>H77</f>
        <v>99.998999999999995</v>
      </c>
      <c r="I76" s="41">
        <f t="shared" si="6"/>
        <v>99.998999999999995</v>
      </c>
      <c r="J76" s="35"/>
      <c r="K76" s="42">
        <f t="shared" si="3"/>
        <v>99.998999999999995</v>
      </c>
      <c r="L76" s="42"/>
      <c r="M76" s="108">
        <f t="shared" si="1"/>
        <v>99.998999999999995</v>
      </c>
      <c r="N76" s="234"/>
      <c r="O76" s="103">
        <f t="shared" si="2"/>
        <v>99.998999999999995</v>
      </c>
    </row>
    <row r="77" spans="1:22" ht="22.5" x14ac:dyDescent="0.2">
      <c r="A77" s="7" t="s">
        <v>13</v>
      </c>
      <c r="B77" s="37">
        <v>2</v>
      </c>
      <c r="C77" s="38">
        <v>0</v>
      </c>
      <c r="D77" s="37">
        <v>0</v>
      </c>
      <c r="E77" s="39">
        <v>80450</v>
      </c>
      <c r="F77" s="40">
        <v>240</v>
      </c>
      <c r="G77" s="41"/>
      <c r="H77" s="41">
        <v>99.998999999999995</v>
      </c>
      <c r="I77" s="41">
        <f t="shared" si="6"/>
        <v>99.998999999999995</v>
      </c>
      <c r="J77" s="35"/>
      <c r="K77" s="42">
        <f t="shared" si="3"/>
        <v>99.998999999999995</v>
      </c>
      <c r="L77" s="42"/>
      <c r="M77" s="108">
        <f t="shared" si="1"/>
        <v>99.998999999999995</v>
      </c>
      <c r="N77" s="234"/>
      <c r="O77" s="103">
        <f t="shared" si="2"/>
        <v>99.998999999999995</v>
      </c>
      <c r="V77" s="28"/>
    </row>
    <row r="78" spans="1:22" ht="22.5" x14ac:dyDescent="0.2">
      <c r="A78" s="36" t="s">
        <v>343</v>
      </c>
      <c r="B78" s="37" t="s">
        <v>197</v>
      </c>
      <c r="C78" s="38" t="s">
        <v>3</v>
      </c>
      <c r="D78" s="37" t="s">
        <v>2</v>
      </c>
      <c r="E78" s="39" t="s">
        <v>255</v>
      </c>
      <c r="F78" s="40" t="s">
        <v>7</v>
      </c>
      <c r="G78" s="41">
        <f>G79</f>
        <v>14000</v>
      </c>
      <c r="H78" s="41"/>
      <c r="I78" s="41">
        <f t="shared" si="0"/>
        <v>14000</v>
      </c>
      <c r="J78" s="35"/>
      <c r="K78" s="42">
        <f t="shared" si="3"/>
        <v>14000</v>
      </c>
      <c r="L78" s="42"/>
      <c r="M78" s="108">
        <f t="shared" si="1"/>
        <v>14000</v>
      </c>
      <c r="N78" s="234"/>
      <c r="O78" s="103">
        <f t="shared" si="2"/>
        <v>14000</v>
      </c>
      <c r="V78" s="28"/>
    </row>
    <row r="79" spans="1:22" ht="22.5" x14ac:dyDescent="0.2">
      <c r="A79" s="36" t="s">
        <v>14</v>
      </c>
      <c r="B79" s="37" t="s">
        <v>197</v>
      </c>
      <c r="C79" s="38" t="s">
        <v>3</v>
      </c>
      <c r="D79" s="37" t="s">
        <v>2</v>
      </c>
      <c r="E79" s="39" t="s">
        <v>255</v>
      </c>
      <c r="F79" s="40">
        <v>200</v>
      </c>
      <c r="G79" s="41">
        <f>G80</f>
        <v>14000</v>
      </c>
      <c r="H79" s="41"/>
      <c r="I79" s="41">
        <f t="shared" si="0"/>
        <v>14000</v>
      </c>
      <c r="J79" s="35"/>
      <c r="K79" s="42">
        <f t="shared" si="3"/>
        <v>14000</v>
      </c>
      <c r="L79" s="42"/>
      <c r="M79" s="108">
        <f t="shared" si="1"/>
        <v>14000</v>
      </c>
      <c r="N79" s="234"/>
      <c r="O79" s="103">
        <f t="shared" si="2"/>
        <v>14000</v>
      </c>
    </row>
    <row r="80" spans="1:22" ht="22.5" x14ac:dyDescent="0.2">
      <c r="A80" s="36" t="s">
        <v>13</v>
      </c>
      <c r="B80" s="37" t="s">
        <v>197</v>
      </c>
      <c r="C80" s="38" t="s">
        <v>3</v>
      </c>
      <c r="D80" s="37" t="s">
        <v>2</v>
      </c>
      <c r="E80" s="39" t="s">
        <v>255</v>
      </c>
      <c r="F80" s="40">
        <v>240</v>
      </c>
      <c r="G80" s="41">
        <f>16000-2000</f>
        <v>14000</v>
      </c>
      <c r="H80" s="41"/>
      <c r="I80" s="41">
        <f t="shared" si="0"/>
        <v>14000</v>
      </c>
      <c r="J80" s="35"/>
      <c r="K80" s="42">
        <f t="shared" si="3"/>
        <v>14000</v>
      </c>
      <c r="L80" s="42"/>
      <c r="M80" s="108">
        <f t="shared" si="1"/>
        <v>14000</v>
      </c>
      <c r="N80" s="234"/>
      <c r="O80" s="103">
        <f t="shared" si="2"/>
        <v>14000</v>
      </c>
    </row>
    <row r="81" spans="1:15" ht="22.5" x14ac:dyDescent="0.2">
      <c r="A81" s="36" t="s">
        <v>198</v>
      </c>
      <c r="B81" s="37" t="s">
        <v>197</v>
      </c>
      <c r="C81" s="38" t="s">
        <v>3</v>
      </c>
      <c r="D81" s="37" t="s">
        <v>2</v>
      </c>
      <c r="E81" s="39" t="s">
        <v>196</v>
      </c>
      <c r="F81" s="40" t="s">
        <v>7</v>
      </c>
      <c r="G81" s="41">
        <f>G82</f>
        <v>600</v>
      </c>
      <c r="H81" s="41"/>
      <c r="I81" s="41">
        <f t="shared" si="0"/>
        <v>600</v>
      </c>
      <c r="J81" s="35"/>
      <c r="K81" s="42">
        <f t="shared" si="3"/>
        <v>600</v>
      </c>
      <c r="L81" s="42"/>
      <c r="M81" s="108">
        <f t="shared" si="1"/>
        <v>600</v>
      </c>
      <c r="N81" s="234"/>
      <c r="O81" s="103">
        <f t="shared" si="2"/>
        <v>600</v>
      </c>
    </row>
    <row r="82" spans="1:15" ht="22.5" x14ac:dyDescent="0.2">
      <c r="A82" s="36" t="s">
        <v>87</v>
      </c>
      <c r="B82" s="37" t="s">
        <v>197</v>
      </c>
      <c r="C82" s="38" t="s">
        <v>3</v>
      </c>
      <c r="D82" s="37" t="s">
        <v>2</v>
      </c>
      <c r="E82" s="39" t="s">
        <v>196</v>
      </c>
      <c r="F82" s="40">
        <v>600</v>
      </c>
      <c r="G82" s="41">
        <f>G83</f>
        <v>600</v>
      </c>
      <c r="H82" s="41"/>
      <c r="I82" s="41">
        <f t="shared" si="0"/>
        <v>600</v>
      </c>
      <c r="J82" s="35"/>
      <c r="K82" s="42">
        <f t="shared" si="3"/>
        <v>600</v>
      </c>
      <c r="L82" s="42"/>
      <c r="M82" s="108">
        <f t="shared" si="1"/>
        <v>600</v>
      </c>
      <c r="N82" s="234"/>
      <c r="O82" s="103">
        <f t="shared" si="2"/>
        <v>600</v>
      </c>
    </row>
    <row r="83" spans="1:15" x14ac:dyDescent="0.2">
      <c r="A83" s="36" t="s">
        <v>178</v>
      </c>
      <c r="B83" s="37" t="s">
        <v>197</v>
      </c>
      <c r="C83" s="38" t="s">
        <v>3</v>
      </c>
      <c r="D83" s="37" t="s">
        <v>2</v>
      </c>
      <c r="E83" s="39" t="s">
        <v>196</v>
      </c>
      <c r="F83" s="40">
        <v>610</v>
      </c>
      <c r="G83" s="41">
        <f>300+300</f>
        <v>600</v>
      </c>
      <c r="H83" s="41"/>
      <c r="I83" s="41">
        <f t="shared" si="0"/>
        <v>600</v>
      </c>
      <c r="J83" s="35"/>
      <c r="K83" s="42">
        <f t="shared" si="3"/>
        <v>600</v>
      </c>
      <c r="L83" s="42"/>
      <c r="M83" s="108">
        <f t="shared" si="1"/>
        <v>600</v>
      </c>
      <c r="N83" s="234"/>
      <c r="O83" s="103">
        <f t="shared" si="2"/>
        <v>600</v>
      </c>
    </row>
    <row r="84" spans="1:15" ht="22.5" x14ac:dyDescent="0.2">
      <c r="A84" s="36" t="s">
        <v>261</v>
      </c>
      <c r="B84" s="37" t="s">
        <v>197</v>
      </c>
      <c r="C84" s="38" t="s">
        <v>3</v>
      </c>
      <c r="D84" s="37" t="s">
        <v>2</v>
      </c>
      <c r="E84" s="39" t="s">
        <v>260</v>
      </c>
      <c r="F84" s="40" t="s">
        <v>7</v>
      </c>
      <c r="G84" s="41">
        <f>G85</f>
        <v>80</v>
      </c>
      <c r="H84" s="41"/>
      <c r="I84" s="41">
        <f t="shared" si="0"/>
        <v>80</v>
      </c>
      <c r="J84" s="35"/>
      <c r="K84" s="42">
        <f t="shared" si="3"/>
        <v>80</v>
      </c>
      <c r="L84" s="42"/>
      <c r="M84" s="108">
        <f t="shared" si="1"/>
        <v>80</v>
      </c>
      <c r="N84" s="234"/>
      <c r="O84" s="103">
        <f t="shared" si="2"/>
        <v>80</v>
      </c>
    </row>
    <row r="85" spans="1:15" ht="22.5" x14ac:dyDescent="0.2">
      <c r="A85" s="36" t="s">
        <v>14</v>
      </c>
      <c r="B85" s="37" t="s">
        <v>197</v>
      </c>
      <c r="C85" s="38" t="s">
        <v>3</v>
      </c>
      <c r="D85" s="37" t="s">
        <v>2</v>
      </c>
      <c r="E85" s="39" t="s">
        <v>260</v>
      </c>
      <c r="F85" s="40">
        <v>200</v>
      </c>
      <c r="G85" s="41">
        <f>G86</f>
        <v>80</v>
      </c>
      <c r="H85" s="41"/>
      <c r="I85" s="41">
        <f t="shared" si="0"/>
        <v>80</v>
      </c>
      <c r="J85" s="35"/>
      <c r="K85" s="42">
        <f t="shared" si="3"/>
        <v>80</v>
      </c>
      <c r="L85" s="42"/>
      <c r="M85" s="108">
        <f t="shared" si="1"/>
        <v>80</v>
      </c>
      <c r="N85" s="234"/>
      <c r="O85" s="103">
        <f t="shared" si="2"/>
        <v>80</v>
      </c>
    </row>
    <row r="86" spans="1:15" ht="22.5" x14ac:dyDescent="0.2">
      <c r="A86" s="36" t="s">
        <v>13</v>
      </c>
      <c r="B86" s="37" t="s">
        <v>197</v>
      </c>
      <c r="C86" s="38" t="s">
        <v>3</v>
      </c>
      <c r="D86" s="37" t="s">
        <v>2</v>
      </c>
      <c r="E86" s="39" t="s">
        <v>260</v>
      </c>
      <c r="F86" s="40">
        <v>240</v>
      </c>
      <c r="G86" s="41">
        <v>80</v>
      </c>
      <c r="H86" s="41"/>
      <c r="I86" s="41">
        <f t="shared" si="0"/>
        <v>80</v>
      </c>
      <c r="J86" s="35"/>
      <c r="K86" s="42">
        <f t="shared" si="3"/>
        <v>80</v>
      </c>
      <c r="L86" s="42"/>
      <c r="M86" s="108">
        <f t="shared" si="1"/>
        <v>80</v>
      </c>
      <c r="N86" s="234"/>
      <c r="O86" s="103">
        <f t="shared" ref="O86:O163" si="7">M86+N86</f>
        <v>80</v>
      </c>
    </row>
    <row r="87" spans="1:15" ht="22.5" x14ac:dyDescent="0.2">
      <c r="A87" s="7" t="s">
        <v>367</v>
      </c>
      <c r="B87" s="37">
        <v>2</v>
      </c>
      <c r="C87" s="38">
        <v>0</v>
      </c>
      <c r="D87" s="37">
        <v>0</v>
      </c>
      <c r="E87" s="39">
        <v>80820</v>
      </c>
      <c r="F87" s="45"/>
      <c r="G87" s="41"/>
      <c r="H87" s="41"/>
      <c r="I87" s="41"/>
      <c r="J87" s="46">
        <f>J88</f>
        <v>17</v>
      </c>
      <c r="K87" s="47">
        <f>J87</f>
        <v>17</v>
      </c>
      <c r="L87" s="47"/>
      <c r="M87" s="47">
        <f t="shared" si="1"/>
        <v>17</v>
      </c>
      <c r="N87" s="234"/>
      <c r="O87" s="103">
        <f t="shared" si="7"/>
        <v>17</v>
      </c>
    </row>
    <row r="88" spans="1:15" ht="22.5" x14ac:dyDescent="0.2">
      <c r="A88" s="7" t="s">
        <v>14</v>
      </c>
      <c r="B88" s="37">
        <v>2</v>
      </c>
      <c r="C88" s="38">
        <v>0</v>
      </c>
      <c r="D88" s="37">
        <v>0</v>
      </c>
      <c r="E88" s="39">
        <v>80820</v>
      </c>
      <c r="F88" s="40">
        <v>200</v>
      </c>
      <c r="G88" s="41"/>
      <c r="H88" s="41"/>
      <c r="I88" s="41"/>
      <c r="J88" s="46">
        <f>J89</f>
        <v>17</v>
      </c>
      <c r="K88" s="47">
        <f>J88</f>
        <v>17</v>
      </c>
      <c r="L88" s="47"/>
      <c r="M88" s="47">
        <f t="shared" ref="M88:M171" si="8">K88+L88</f>
        <v>17</v>
      </c>
      <c r="N88" s="234"/>
      <c r="O88" s="103">
        <f t="shared" si="7"/>
        <v>17</v>
      </c>
    </row>
    <row r="89" spans="1:15" ht="22.5" x14ac:dyDescent="0.2">
      <c r="A89" s="7" t="s">
        <v>13</v>
      </c>
      <c r="B89" s="37">
        <v>2</v>
      </c>
      <c r="C89" s="38">
        <v>0</v>
      </c>
      <c r="D89" s="37">
        <v>0</v>
      </c>
      <c r="E89" s="39">
        <v>80820</v>
      </c>
      <c r="F89" s="40">
        <v>240</v>
      </c>
      <c r="G89" s="41"/>
      <c r="H89" s="41"/>
      <c r="I89" s="41"/>
      <c r="J89" s="46">
        <v>17</v>
      </c>
      <c r="K89" s="47">
        <f>J89</f>
        <v>17</v>
      </c>
      <c r="L89" s="47"/>
      <c r="M89" s="47">
        <f t="shared" si="8"/>
        <v>17</v>
      </c>
      <c r="N89" s="234"/>
      <c r="O89" s="103">
        <f t="shared" si="7"/>
        <v>17</v>
      </c>
    </row>
    <row r="90" spans="1:15" ht="18.75" customHeight="1" x14ac:dyDescent="0.2">
      <c r="A90" s="36" t="s">
        <v>258</v>
      </c>
      <c r="B90" s="37" t="s">
        <v>197</v>
      </c>
      <c r="C90" s="38" t="s">
        <v>3</v>
      </c>
      <c r="D90" s="37" t="s">
        <v>2</v>
      </c>
      <c r="E90" s="39" t="s">
        <v>257</v>
      </c>
      <c r="F90" s="40" t="s">
        <v>7</v>
      </c>
      <c r="G90" s="41">
        <f>G91</f>
        <v>770</v>
      </c>
      <c r="H90" s="41"/>
      <c r="I90" s="41">
        <f t="shared" si="0"/>
        <v>770</v>
      </c>
      <c r="J90" s="35"/>
      <c r="K90" s="42">
        <f t="shared" si="3"/>
        <v>770</v>
      </c>
      <c r="L90" s="42"/>
      <c r="M90" s="108">
        <f t="shared" si="8"/>
        <v>770</v>
      </c>
      <c r="N90" s="234"/>
      <c r="O90" s="103">
        <f t="shared" si="7"/>
        <v>770</v>
      </c>
    </row>
    <row r="91" spans="1:15" x14ac:dyDescent="0.2">
      <c r="A91" s="36" t="s">
        <v>76</v>
      </c>
      <c r="B91" s="37" t="s">
        <v>197</v>
      </c>
      <c r="C91" s="38" t="s">
        <v>3</v>
      </c>
      <c r="D91" s="37" t="s">
        <v>2</v>
      </c>
      <c r="E91" s="39" t="s">
        <v>257</v>
      </c>
      <c r="F91" s="40">
        <v>800</v>
      </c>
      <c r="G91" s="41">
        <f>G92</f>
        <v>770</v>
      </c>
      <c r="H91" s="41"/>
      <c r="I91" s="41">
        <f t="shared" si="0"/>
        <v>770</v>
      </c>
      <c r="J91" s="35"/>
      <c r="K91" s="42">
        <f t="shared" si="3"/>
        <v>770</v>
      </c>
      <c r="L91" s="42"/>
      <c r="M91" s="108">
        <f t="shared" si="8"/>
        <v>770</v>
      </c>
      <c r="N91" s="234"/>
      <c r="O91" s="103">
        <f t="shared" si="7"/>
        <v>770</v>
      </c>
    </row>
    <row r="92" spans="1:15" x14ac:dyDescent="0.2">
      <c r="A92" s="36" t="s">
        <v>82</v>
      </c>
      <c r="B92" s="37" t="s">
        <v>197</v>
      </c>
      <c r="C92" s="38" t="s">
        <v>3</v>
      </c>
      <c r="D92" s="37" t="s">
        <v>2</v>
      </c>
      <c r="E92" s="39" t="s">
        <v>257</v>
      </c>
      <c r="F92" s="40">
        <v>830</v>
      </c>
      <c r="G92" s="41">
        <v>770</v>
      </c>
      <c r="H92" s="41"/>
      <c r="I92" s="41">
        <f t="shared" si="0"/>
        <v>770</v>
      </c>
      <c r="J92" s="35"/>
      <c r="K92" s="42">
        <f t="shared" si="3"/>
        <v>770</v>
      </c>
      <c r="L92" s="42"/>
      <c r="M92" s="108">
        <f t="shared" si="8"/>
        <v>770</v>
      </c>
      <c r="N92" s="234"/>
      <c r="O92" s="103">
        <f t="shared" si="7"/>
        <v>770</v>
      </c>
    </row>
    <row r="93" spans="1:15" x14ac:dyDescent="0.2">
      <c r="A93" s="36" t="s">
        <v>279</v>
      </c>
      <c r="B93" s="37" t="s">
        <v>197</v>
      </c>
      <c r="C93" s="38" t="s">
        <v>3</v>
      </c>
      <c r="D93" s="37" t="s">
        <v>2</v>
      </c>
      <c r="E93" s="39" t="s">
        <v>278</v>
      </c>
      <c r="F93" s="40" t="s">
        <v>7</v>
      </c>
      <c r="G93" s="41">
        <f>G94</f>
        <v>9514.2000000000007</v>
      </c>
      <c r="H93" s="41"/>
      <c r="I93" s="41">
        <f t="shared" si="0"/>
        <v>9514.2000000000007</v>
      </c>
      <c r="J93" s="35"/>
      <c r="K93" s="42">
        <f t="shared" ref="K93:K187" si="9">I93+J93</f>
        <v>9514.2000000000007</v>
      </c>
      <c r="L93" s="42"/>
      <c r="M93" s="108">
        <f t="shared" si="8"/>
        <v>9514.2000000000007</v>
      </c>
      <c r="N93" s="108">
        <f>N94</f>
        <v>-6.8041200000000002</v>
      </c>
      <c r="O93" s="103">
        <f t="shared" si="7"/>
        <v>9507.39588</v>
      </c>
    </row>
    <row r="94" spans="1:15" ht="22.5" x14ac:dyDescent="0.2">
      <c r="A94" s="36" t="s">
        <v>14</v>
      </c>
      <c r="B94" s="37" t="s">
        <v>197</v>
      </c>
      <c r="C94" s="38" t="s">
        <v>3</v>
      </c>
      <c r="D94" s="37" t="s">
        <v>2</v>
      </c>
      <c r="E94" s="39" t="s">
        <v>278</v>
      </c>
      <c r="F94" s="40">
        <v>200</v>
      </c>
      <c r="G94" s="41">
        <f>G95</f>
        <v>9514.2000000000007</v>
      </c>
      <c r="H94" s="41"/>
      <c r="I94" s="41">
        <f t="shared" si="0"/>
        <v>9514.2000000000007</v>
      </c>
      <c r="J94" s="35"/>
      <c r="K94" s="42">
        <f t="shared" si="9"/>
        <v>9514.2000000000007</v>
      </c>
      <c r="L94" s="42"/>
      <c r="M94" s="108">
        <f t="shared" si="8"/>
        <v>9514.2000000000007</v>
      </c>
      <c r="N94" s="108">
        <f>N95</f>
        <v>-6.8041200000000002</v>
      </c>
      <c r="O94" s="103">
        <f t="shared" si="7"/>
        <v>9507.39588</v>
      </c>
    </row>
    <row r="95" spans="1:15" ht="22.5" x14ac:dyDescent="0.2">
      <c r="A95" s="36" t="s">
        <v>13</v>
      </c>
      <c r="B95" s="37" t="s">
        <v>197</v>
      </c>
      <c r="C95" s="38" t="s">
        <v>3</v>
      </c>
      <c r="D95" s="37" t="s">
        <v>2</v>
      </c>
      <c r="E95" s="39" t="s">
        <v>278</v>
      </c>
      <c r="F95" s="40">
        <v>240</v>
      </c>
      <c r="G95" s="41">
        <v>9514.2000000000007</v>
      </c>
      <c r="H95" s="41"/>
      <c r="I95" s="41">
        <f t="shared" si="0"/>
        <v>9514.2000000000007</v>
      </c>
      <c r="J95" s="35"/>
      <c r="K95" s="42">
        <f t="shared" si="9"/>
        <v>9514.2000000000007</v>
      </c>
      <c r="L95" s="42"/>
      <c r="M95" s="108">
        <f t="shared" si="8"/>
        <v>9514.2000000000007</v>
      </c>
      <c r="N95" s="108">
        <f>-6.80412</f>
        <v>-6.8041200000000002</v>
      </c>
      <c r="O95" s="103">
        <f t="shared" si="7"/>
        <v>9507.39588</v>
      </c>
    </row>
    <row r="96" spans="1:15" x14ac:dyDescent="0.2">
      <c r="A96" s="36" t="s">
        <v>274</v>
      </c>
      <c r="B96" s="37" t="s">
        <v>197</v>
      </c>
      <c r="C96" s="38" t="s">
        <v>3</v>
      </c>
      <c r="D96" s="37" t="s">
        <v>2</v>
      </c>
      <c r="E96" s="39" t="s">
        <v>273</v>
      </c>
      <c r="F96" s="40" t="s">
        <v>7</v>
      </c>
      <c r="G96" s="41">
        <f>G99</f>
        <v>749.5</v>
      </c>
      <c r="H96" s="43">
        <f>H99</f>
        <v>3118.0298600000001</v>
      </c>
      <c r="I96" s="41">
        <f t="shared" si="0"/>
        <v>3867.5298600000001</v>
      </c>
      <c r="J96" s="41">
        <f>J99</f>
        <v>-2396.5</v>
      </c>
      <c r="K96" s="42">
        <f t="shared" si="9"/>
        <v>1471.0298600000001</v>
      </c>
      <c r="L96" s="42"/>
      <c r="M96" s="108">
        <f t="shared" si="8"/>
        <v>1471.0298600000001</v>
      </c>
      <c r="N96" s="108">
        <f>N99+N97</f>
        <v>-1117</v>
      </c>
      <c r="O96" s="103">
        <f t="shared" si="7"/>
        <v>354.0298600000001</v>
      </c>
    </row>
    <row r="97" spans="1:15" ht="22.5" x14ac:dyDescent="0.2">
      <c r="A97" s="36" t="s">
        <v>14</v>
      </c>
      <c r="B97" s="37" t="s">
        <v>197</v>
      </c>
      <c r="C97" s="38" t="s">
        <v>3</v>
      </c>
      <c r="D97" s="37" t="s">
        <v>2</v>
      </c>
      <c r="E97" s="39" t="s">
        <v>273</v>
      </c>
      <c r="F97" s="40">
        <v>200</v>
      </c>
      <c r="G97" s="41"/>
      <c r="H97" s="43"/>
      <c r="I97" s="41"/>
      <c r="J97" s="41"/>
      <c r="K97" s="42"/>
      <c r="L97" s="42"/>
      <c r="M97" s="108"/>
      <c r="N97" s="235">
        <f>N98</f>
        <v>20</v>
      </c>
      <c r="O97" s="42">
        <f>N97</f>
        <v>20</v>
      </c>
    </row>
    <row r="98" spans="1:15" ht="22.5" x14ac:dyDescent="0.2">
      <c r="A98" s="36" t="s">
        <v>13</v>
      </c>
      <c r="B98" s="37" t="s">
        <v>197</v>
      </c>
      <c r="C98" s="38" t="s">
        <v>3</v>
      </c>
      <c r="D98" s="37" t="s">
        <v>2</v>
      </c>
      <c r="E98" s="39" t="s">
        <v>273</v>
      </c>
      <c r="F98" s="40">
        <v>240</v>
      </c>
      <c r="G98" s="41"/>
      <c r="H98" s="43"/>
      <c r="I98" s="41"/>
      <c r="J98" s="41"/>
      <c r="K98" s="42"/>
      <c r="L98" s="42"/>
      <c r="M98" s="108"/>
      <c r="N98" s="235">
        <v>20</v>
      </c>
      <c r="O98" s="42">
        <f>N98</f>
        <v>20</v>
      </c>
    </row>
    <row r="99" spans="1:15" x14ac:dyDescent="0.2">
      <c r="A99" s="36" t="s">
        <v>76</v>
      </c>
      <c r="B99" s="37" t="s">
        <v>197</v>
      </c>
      <c r="C99" s="38" t="s">
        <v>3</v>
      </c>
      <c r="D99" s="37" t="s">
        <v>2</v>
      </c>
      <c r="E99" s="39" t="s">
        <v>273</v>
      </c>
      <c r="F99" s="40">
        <v>800</v>
      </c>
      <c r="G99" s="41">
        <f>G100</f>
        <v>749.5</v>
      </c>
      <c r="H99" s="43">
        <f>H100</f>
        <v>3118.0298600000001</v>
      </c>
      <c r="I99" s="41">
        <f t="shared" si="0"/>
        <v>3867.5298600000001</v>
      </c>
      <c r="J99" s="41">
        <f>J100</f>
        <v>-2396.5</v>
      </c>
      <c r="K99" s="42">
        <f t="shared" si="9"/>
        <v>1471.0298600000001</v>
      </c>
      <c r="L99" s="42"/>
      <c r="M99" s="108">
        <f t="shared" si="8"/>
        <v>1471.0298600000001</v>
      </c>
      <c r="N99" s="229">
        <f>N100</f>
        <v>-1137</v>
      </c>
      <c r="O99" s="103">
        <f t="shared" si="7"/>
        <v>334.0298600000001</v>
      </c>
    </row>
    <row r="100" spans="1:15" x14ac:dyDescent="0.2">
      <c r="A100" s="36" t="s">
        <v>171</v>
      </c>
      <c r="B100" s="37" t="s">
        <v>197</v>
      </c>
      <c r="C100" s="38" t="s">
        <v>3</v>
      </c>
      <c r="D100" s="37" t="s">
        <v>2</v>
      </c>
      <c r="E100" s="39" t="s">
        <v>273</v>
      </c>
      <c r="F100" s="40">
        <v>870</v>
      </c>
      <c r="G100" s="41">
        <v>749.5</v>
      </c>
      <c r="H100" s="43">
        <f>2409.12986+708.9</f>
        <v>3118.0298600000001</v>
      </c>
      <c r="I100" s="41">
        <f t="shared" si="0"/>
        <v>3867.5298600000001</v>
      </c>
      <c r="J100" s="41">
        <f>-2396.5</f>
        <v>-2396.5</v>
      </c>
      <c r="K100" s="42">
        <f t="shared" si="9"/>
        <v>1471.0298600000001</v>
      </c>
      <c r="L100" s="42"/>
      <c r="M100" s="108">
        <f t="shared" si="8"/>
        <v>1471.0298600000001</v>
      </c>
      <c r="N100" s="229">
        <f>-317-20-700-100</f>
        <v>-1137</v>
      </c>
      <c r="O100" s="103">
        <f t="shared" si="7"/>
        <v>334.0298600000001</v>
      </c>
    </row>
    <row r="101" spans="1:15" ht="33.75" x14ac:dyDescent="0.2">
      <c r="A101" s="36" t="s">
        <v>272</v>
      </c>
      <c r="B101" s="37" t="s">
        <v>197</v>
      </c>
      <c r="C101" s="38" t="s">
        <v>3</v>
      </c>
      <c r="D101" s="37" t="s">
        <v>2</v>
      </c>
      <c r="E101" s="39" t="s">
        <v>271</v>
      </c>
      <c r="F101" s="40" t="s">
        <v>7</v>
      </c>
      <c r="G101" s="41">
        <f>G102</f>
        <v>4472.6000000000004</v>
      </c>
      <c r="H101" s="43">
        <f>H102</f>
        <v>-1028.9000000000001</v>
      </c>
      <c r="I101" s="41">
        <f t="shared" si="0"/>
        <v>3443.7000000000003</v>
      </c>
      <c r="J101" s="35"/>
      <c r="K101" s="42">
        <f t="shared" si="9"/>
        <v>3443.7000000000003</v>
      </c>
      <c r="L101" s="42"/>
      <c r="M101" s="108">
        <f t="shared" si="8"/>
        <v>3443.7000000000003</v>
      </c>
      <c r="N101" s="229">
        <f>N102</f>
        <v>417</v>
      </c>
      <c r="O101" s="103">
        <f t="shared" si="7"/>
        <v>3860.7000000000003</v>
      </c>
    </row>
    <row r="102" spans="1:15" ht="22.5" x14ac:dyDescent="0.2">
      <c r="A102" s="36" t="s">
        <v>14</v>
      </c>
      <c r="B102" s="37" t="s">
        <v>197</v>
      </c>
      <c r="C102" s="38" t="s">
        <v>3</v>
      </c>
      <c r="D102" s="37" t="s">
        <v>2</v>
      </c>
      <c r="E102" s="39" t="s">
        <v>271</v>
      </c>
      <c r="F102" s="40">
        <v>200</v>
      </c>
      <c r="G102" s="41">
        <f>G103</f>
        <v>4472.6000000000004</v>
      </c>
      <c r="H102" s="43">
        <f>H103</f>
        <v>-1028.9000000000001</v>
      </c>
      <c r="I102" s="41">
        <f t="shared" ref="I102:I200" si="10">G102+H102</f>
        <v>3443.7000000000003</v>
      </c>
      <c r="J102" s="35"/>
      <c r="K102" s="42">
        <f t="shared" si="9"/>
        <v>3443.7000000000003</v>
      </c>
      <c r="L102" s="42"/>
      <c r="M102" s="108">
        <f t="shared" si="8"/>
        <v>3443.7000000000003</v>
      </c>
      <c r="N102" s="229">
        <f>N103</f>
        <v>417</v>
      </c>
      <c r="O102" s="103">
        <f t="shared" si="7"/>
        <v>3860.7000000000003</v>
      </c>
    </row>
    <row r="103" spans="1:15" ht="22.5" x14ac:dyDescent="0.2">
      <c r="A103" s="36" t="s">
        <v>13</v>
      </c>
      <c r="B103" s="37" t="s">
        <v>197</v>
      </c>
      <c r="C103" s="38" t="s">
        <v>3</v>
      </c>
      <c r="D103" s="37" t="s">
        <v>2</v>
      </c>
      <c r="E103" s="39" t="s">
        <v>271</v>
      </c>
      <c r="F103" s="40">
        <v>240</v>
      </c>
      <c r="G103" s="41">
        <v>4472.6000000000004</v>
      </c>
      <c r="H103" s="43">
        <f>-320-708.9</f>
        <v>-1028.9000000000001</v>
      </c>
      <c r="I103" s="41">
        <f t="shared" si="10"/>
        <v>3443.7000000000003</v>
      </c>
      <c r="J103" s="35"/>
      <c r="K103" s="42">
        <f t="shared" si="9"/>
        <v>3443.7000000000003</v>
      </c>
      <c r="L103" s="42"/>
      <c r="M103" s="108">
        <f t="shared" si="8"/>
        <v>3443.7000000000003</v>
      </c>
      <c r="N103" s="229">
        <f>317+100</f>
        <v>417</v>
      </c>
      <c r="O103" s="103">
        <f t="shared" si="7"/>
        <v>3860.7000000000003</v>
      </c>
    </row>
    <row r="104" spans="1:15" x14ac:dyDescent="0.2">
      <c r="A104" s="220" t="s">
        <v>432</v>
      </c>
      <c r="B104" s="49">
        <v>2</v>
      </c>
      <c r="C104" s="50">
        <v>0</v>
      </c>
      <c r="D104" s="49">
        <v>0</v>
      </c>
      <c r="E104" s="51">
        <v>83300</v>
      </c>
      <c r="F104" s="40"/>
      <c r="G104" s="41"/>
      <c r="H104" s="43"/>
      <c r="I104" s="41"/>
      <c r="J104" s="35"/>
      <c r="K104" s="42"/>
      <c r="L104" s="42"/>
      <c r="M104" s="108"/>
      <c r="N104" s="235">
        <f>N105</f>
        <v>50</v>
      </c>
      <c r="O104" s="42">
        <f>N104</f>
        <v>50</v>
      </c>
    </row>
    <row r="105" spans="1:15" ht="22.5" x14ac:dyDescent="0.2">
      <c r="A105" s="36" t="s">
        <v>14</v>
      </c>
      <c r="B105" s="49">
        <v>2</v>
      </c>
      <c r="C105" s="50">
        <v>0</v>
      </c>
      <c r="D105" s="49">
        <v>0</v>
      </c>
      <c r="E105" s="51">
        <v>83300</v>
      </c>
      <c r="F105" s="40">
        <v>200</v>
      </c>
      <c r="G105" s="41"/>
      <c r="H105" s="43"/>
      <c r="I105" s="41"/>
      <c r="J105" s="35"/>
      <c r="K105" s="42"/>
      <c r="L105" s="42"/>
      <c r="M105" s="108"/>
      <c r="N105" s="235">
        <f>N106</f>
        <v>50</v>
      </c>
      <c r="O105" s="42">
        <f>N105</f>
        <v>50</v>
      </c>
    </row>
    <row r="106" spans="1:15" ht="22.5" x14ac:dyDescent="0.2">
      <c r="A106" s="36" t="s">
        <v>13</v>
      </c>
      <c r="B106" s="49">
        <v>2</v>
      </c>
      <c r="C106" s="50">
        <v>0</v>
      </c>
      <c r="D106" s="49">
        <v>0</v>
      </c>
      <c r="E106" s="51">
        <v>83300</v>
      </c>
      <c r="F106" s="40">
        <v>240</v>
      </c>
      <c r="G106" s="41"/>
      <c r="H106" s="43"/>
      <c r="I106" s="41"/>
      <c r="J106" s="35"/>
      <c r="K106" s="42"/>
      <c r="L106" s="42"/>
      <c r="M106" s="108"/>
      <c r="N106" s="235">
        <v>50</v>
      </c>
      <c r="O106" s="42">
        <f>N106</f>
        <v>50</v>
      </c>
    </row>
    <row r="107" spans="1:15" ht="67.5" x14ac:dyDescent="0.2">
      <c r="A107" s="36" t="s">
        <v>326</v>
      </c>
      <c r="B107" s="37" t="s">
        <v>197</v>
      </c>
      <c r="C107" s="38" t="s">
        <v>3</v>
      </c>
      <c r="D107" s="37" t="s">
        <v>2</v>
      </c>
      <c r="E107" s="39" t="s">
        <v>270</v>
      </c>
      <c r="F107" s="40" t="s">
        <v>7</v>
      </c>
      <c r="G107" s="41">
        <f>G108</f>
        <v>10962.9</v>
      </c>
      <c r="H107" s="41"/>
      <c r="I107" s="41">
        <f t="shared" si="10"/>
        <v>10962.9</v>
      </c>
      <c r="J107" s="35"/>
      <c r="K107" s="42">
        <f t="shared" si="9"/>
        <v>10962.9</v>
      </c>
      <c r="L107" s="42"/>
      <c r="M107" s="108">
        <f t="shared" si="8"/>
        <v>10962.9</v>
      </c>
      <c r="N107" s="234"/>
      <c r="O107" s="103">
        <f t="shared" si="7"/>
        <v>10962.9</v>
      </c>
    </row>
    <row r="108" spans="1:15" x14ac:dyDescent="0.2">
      <c r="A108" s="36" t="s">
        <v>29</v>
      </c>
      <c r="B108" s="37" t="s">
        <v>197</v>
      </c>
      <c r="C108" s="38" t="s">
        <v>3</v>
      </c>
      <c r="D108" s="37" t="s">
        <v>2</v>
      </c>
      <c r="E108" s="39" t="s">
        <v>270</v>
      </c>
      <c r="F108" s="40">
        <v>500</v>
      </c>
      <c r="G108" s="41">
        <f>G109</f>
        <v>10962.9</v>
      </c>
      <c r="H108" s="41"/>
      <c r="I108" s="41">
        <f t="shared" si="10"/>
        <v>10962.9</v>
      </c>
      <c r="J108" s="35"/>
      <c r="K108" s="42">
        <f t="shared" si="9"/>
        <v>10962.9</v>
      </c>
      <c r="L108" s="42"/>
      <c r="M108" s="108">
        <f t="shared" si="8"/>
        <v>10962.9</v>
      </c>
      <c r="N108" s="234"/>
      <c r="O108" s="103">
        <f t="shared" si="7"/>
        <v>10962.9</v>
      </c>
    </row>
    <row r="109" spans="1:15" x14ac:dyDescent="0.2">
      <c r="A109" s="36" t="s">
        <v>28</v>
      </c>
      <c r="B109" s="37" t="s">
        <v>197</v>
      </c>
      <c r="C109" s="38" t="s">
        <v>3</v>
      </c>
      <c r="D109" s="37" t="s">
        <v>2</v>
      </c>
      <c r="E109" s="39" t="s">
        <v>270</v>
      </c>
      <c r="F109" s="40">
        <v>540</v>
      </c>
      <c r="G109" s="41">
        <v>10962.9</v>
      </c>
      <c r="H109" s="41"/>
      <c r="I109" s="41">
        <f t="shared" si="10"/>
        <v>10962.9</v>
      </c>
      <c r="J109" s="35"/>
      <c r="K109" s="42">
        <f t="shared" si="9"/>
        <v>10962.9</v>
      </c>
      <c r="L109" s="42"/>
      <c r="M109" s="108">
        <f t="shared" si="8"/>
        <v>10962.9</v>
      </c>
      <c r="N109" s="234"/>
      <c r="O109" s="103">
        <f t="shared" si="7"/>
        <v>10962.9</v>
      </c>
    </row>
    <row r="110" spans="1:15" ht="67.5" x14ac:dyDescent="0.2">
      <c r="A110" s="36" t="s">
        <v>327</v>
      </c>
      <c r="B110" s="37" t="s">
        <v>197</v>
      </c>
      <c r="C110" s="38" t="s">
        <v>3</v>
      </c>
      <c r="D110" s="37" t="s">
        <v>2</v>
      </c>
      <c r="E110" s="39" t="s">
        <v>269</v>
      </c>
      <c r="F110" s="40" t="s">
        <v>7</v>
      </c>
      <c r="G110" s="41">
        <f>G111</f>
        <v>380</v>
      </c>
      <c r="H110" s="43">
        <f>H111</f>
        <v>320</v>
      </c>
      <c r="I110" s="41">
        <f t="shared" si="10"/>
        <v>700</v>
      </c>
      <c r="J110" s="35"/>
      <c r="K110" s="42">
        <f t="shared" si="9"/>
        <v>700</v>
      </c>
      <c r="L110" s="42"/>
      <c r="M110" s="108">
        <f t="shared" si="8"/>
        <v>700</v>
      </c>
      <c r="N110" s="234"/>
      <c r="O110" s="103">
        <f t="shared" si="7"/>
        <v>700</v>
      </c>
    </row>
    <row r="111" spans="1:15" x14ac:dyDescent="0.2">
      <c r="A111" s="36" t="s">
        <v>29</v>
      </c>
      <c r="B111" s="37" t="s">
        <v>197</v>
      </c>
      <c r="C111" s="38" t="s">
        <v>3</v>
      </c>
      <c r="D111" s="37" t="s">
        <v>2</v>
      </c>
      <c r="E111" s="39" t="s">
        <v>269</v>
      </c>
      <c r="F111" s="40">
        <v>500</v>
      </c>
      <c r="G111" s="41">
        <f>G112</f>
        <v>380</v>
      </c>
      <c r="H111" s="43">
        <f>H112</f>
        <v>320</v>
      </c>
      <c r="I111" s="41">
        <f t="shared" si="10"/>
        <v>700</v>
      </c>
      <c r="J111" s="35"/>
      <c r="K111" s="42">
        <f t="shared" si="9"/>
        <v>700</v>
      </c>
      <c r="L111" s="42"/>
      <c r="M111" s="108">
        <f t="shared" si="8"/>
        <v>700</v>
      </c>
      <c r="N111" s="234"/>
      <c r="O111" s="103">
        <f t="shared" si="7"/>
        <v>700</v>
      </c>
    </row>
    <row r="112" spans="1:15" x14ac:dyDescent="0.2">
      <c r="A112" s="36" t="s">
        <v>28</v>
      </c>
      <c r="B112" s="37" t="s">
        <v>197</v>
      </c>
      <c r="C112" s="38" t="s">
        <v>3</v>
      </c>
      <c r="D112" s="37" t="s">
        <v>2</v>
      </c>
      <c r="E112" s="39" t="s">
        <v>269</v>
      </c>
      <c r="F112" s="40">
        <v>540</v>
      </c>
      <c r="G112" s="41">
        <v>380</v>
      </c>
      <c r="H112" s="43">
        <v>320</v>
      </c>
      <c r="I112" s="41">
        <f t="shared" si="10"/>
        <v>700</v>
      </c>
      <c r="J112" s="35"/>
      <c r="K112" s="42">
        <f t="shared" si="9"/>
        <v>700</v>
      </c>
      <c r="L112" s="42"/>
      <c r="M112" s="108">
        <f t="shared" si="8"/>
        <v>700</v>
      </c>
      <c r="N112" s="234"/>
      <c r="O112" s="103">
        <f t="shared" si="7"/>
        <v>700</v>
      </c>
    </row>
    <row r="113" spans="1:15" x14ac:dyDescent="0.2">
      <c r="A113" s="69" t="s">
        <v>415</v>
      </c>
      <c r="B113" s="37">
        <v>2</v>
      </c>
      <c r="C113" s="38">
        <v>0</v>
      </c>
      <c r="D113" s="37">
        <v>0</v>
      </c>
      <c r="E113" s="39">
        <v>88230</v>
      </c>
      <c r="F113" s="221"/>
      <c r="G113" s="41"/>
      <c r="H113" s="43"/>
      <c r="I113" s="41"/>
      <c r="J113" s="35"/>
      <c r="K113" s="42"/>
      <c r="L113" s="42"/>
      <c r="M113" s="108"/>
      <c r="N113" s="235">
        <f>N114</f>
        <v>962</v>
      </c>
      <c r="O113" s="42">
        <f>N113</f>
        <v>962</v>
      </c>
    </row>
    <row r="114" spans="1:15" x14ac:dyDescent="0.2">
      <c r="A114" s="7" t="s">
        <v>29</v>
      </c>
      <c r="B114" s="37" t="s">
        <v>197</v>
      </c>
      <c r="C114" s="38" t="s">
        <v>3</v>
      </c>
      <c r="D114" s="37" t="s">
        <v>2</v>
      </c>
      <c r="E114" s="39">
        <v>88230</v>
      </c>
      <c r="F114" s="221">
        <v>500</v>
      </c>
      <c r="G114" s="41"/>
      <c r="H114" s="43"/>
      <c r="I114" s="41"/>
      <c r="J114" s="35"/>
      <c r="K114" s="42"/>
      <c r="L114" s="42"/>
      <c r="M114" s="108"/>
      <c r="N114" s="235">
        <f>N115</f>
        <v>962</v>
      </c>
      <c r="O114" s="42">
        <f>N114</f>
        <v>962</v>
      </c>
    </row>
    <row r="115" spans="1:15" x14ac:dyDescent="0.2">
      <c r="A115" s="7" t="s">
        <v>28</v>
      </c>
      <c r="B115" s="37" t="s">
        <v>197</v>
      </c>
      <c r="C115" s="38" t="s">
        <v>3</v>
      </c>
      <c r="D115" s="37" t="s">
        <v>2</v>
      </c>
      <c r="E115" s="39">
        <v>88230</v>
      </c>
      <c r="F115" s="221">
        <v>540</v>
      </c>
      <c r="G115" s="41"/>
      <c r="H115" s="43"/>
      <c r="I115" s="41"/>
      <c r="J115" s="35"/>
      <c r="K115" s="42"/>
      <c r="L115" s="42"/>
      <c r="M115" s="108"/>
      <c r="N115" s="235">
        <f>700+262</f>
        <v>962</v>
      </c>
      <c r="O115" s="42">
        <f>N115</f>
        <v>962</v>
      </c>
    </row>
    <row r="116" spans="1:15" ht="22.5" x14ac:dyDescent="0.2">
      <c r="A116" s="36" t="s">
        <v>266</v>
      </c>
      <c r="B116" s="37" t="s">
        <v>197</v>
      </c>
      <c r="C116" s="38" t="s">
        <v>3</v>
      </c>
      <c r="D116" s="37" t="s">
        <v>2</v>
      </c>
      <c r="E116" s="39" t="s">
        <v>265</v>
      </c>
      <c r="F116" s="40" t="s">
        <v>7</v>
      </c>
      <c r="G116" s="41">
        <f>G117</f>
        <v>1080</v>
      </c>
      <c r="H116" s="41"/>
      <c r="I116" s="41">
        <f t="shared" si="10"/>
        <v>1080</v>
      </c>
      <c r="J116" s="35"/>
      <c r="K116" s="42">
        <f t="shared" si="9"/>
        <v>1080</v>
      </c>
      <c r="L116" s="42"/>
      <c r="M116" s="108">
        <f t="shared" si="8"/>
        <v>1080</v>
      </c>
      <c r="N116" s="234"/>
      <c r="O116" s="103">
        <f t="shared" si="7"/>
        <v>1080</v>
      </c>
    </row>
    <row r="117" spans="1:15" x14ac:dyDescent="0.2">
      <c r="A117" s="36" t="s">
        <v>29</v>
      </c>
      <c r="B117" s="37" t="s">
        <v>197</v>
      </c>
      <c r="C117" s="38" t="s">
        <v>3</v>
      </c>
      <c r="D117" s="37" t="s">
        <v>2</v>
      </c>
      <c r="E117" s="39" t="s">
        <v>265</v>
      </c>
      <c r="F117" s="40">
        <v>500</v>
      </c>
      <c r="G117" s="41">
        <f>G118</f>
        <v>1080</v>
      </c>
      <c r="H117" s="41"/>
      <c r="I117" s="41">
        <f t="shared" si="10"/>
        <v>1080</v>
      </c>
      <c r="J117" s="35"/>
      <c r="K117" s="42">
        <f t="shared" si="9"/>
        <v>1080</v>
      </c>
      <c r="L117" s="42"/>
      <c r="M117" s="108">
        <f t="shared" si="8"/>
        <v>1080</v>
      </c>
      <c r="N117" s="234"/>
      <c r="O117" s="103">
        <f t="shared" si="7"/>
        <v>1080</v>
      </c>
    </row>
    <row r="118" spans="1:15" x14ac:dyDescent="0.2">
      <c r="A118" s="36" t="s">
        <v>28</v>
      </c>
      <c r="B118" s="37" t="s">
        <v>197</v>
      </c>
      <c r="C118" s="38" t="s">
        <v>3</v>
      </c>
      <c r="D118" s="37" t="s">
        <v>2</v>
      </c>
      <c r="E118" s="39" t="s">
        <v>265</v>
      </c>
      <c r="F118" s="40">
        <v>540</v>
      </c>
      <c r="G118" s="41">
        <v>1080</v>
      </c>
      <c r="H118" s="41"/>
      <c r="I118" s="41">
        <f t="shared" si="10"/>
        <v>1080</v>
      </c>
      <c r="J118" s="35"/>
      <c r="K118" s="42">
        <f t="shared" si="9"/>
        <v>1080</v>
      </c>
      <c r="L118" s="42"/>
      <c r="M118" s="108">
        <f t="shared" si="8"/>
        <v>1080</v>
      </c>
      <c r="N118" s="234"/>
      <c r="O118" s="103">
        <f t="shared" si="7"/>
        <v>1080</v>
      </c>
    </row>
    <row r="119" spans="1:15" ht="22.5" x14ac:dyDescent="0.2">
      <c r="A119" s="7" t="s">
        <v>433</v>
      </c>
      <c r="B119" s="37">
        <v>2</v>
      </c>
      <c r="C119" s="38">
        <v>0</v>
      </c>
      <c r="D119" s="37">
        <v>0</v>
      </c>
      <c r="E119" s="39">
        <v>88350</v>
      </c>
      <c r="F119" s="40"/>
      <c r="G119" s="41"/>
      <c r="H119" s="41"/>
      <c r="I119" s="41"/>
      <c r="J119" s="35"/>
      <c r="K119" s="42"/>
      <c r="L119" s="42"/>
      <c r="M119" s="108"/>
      <c r="N119" s="103">
        <f>N120</f>
        <v>975.18447000000003</v>
      </c>
      <c r="O119" s="42">
        <f t="shared" ref="O119:O124" si="11">N119</f>
        <v>975.18447000000003</v>
      </c>
    </row>
    <row r="120" spans="1:15" x14ac:dyDescent="0.2">
      <c r="A120" s="7" t="s">
        <v>29</v>
      </c>
      <c r="B120" s="37">
        <v>2</v>
      </c>
      <c r="C120" s="38">
        <v>0</v>
      </c>
      <c r="D120" s="37">
        <v>0</v>
      </c>
      <c r="E120" s="39">
        <v>88350</v>
      </c>
      <c r="F120" s="40">
        <v>500</v>
      </c>
      <c r="G120" s="41"/>
      <c r="H120" s="41"/>
      <c r="I120" s="41"/>
      <c r="J120" s="35"/>
      <c r="K120" s="42"/>
      <c r="L120" s="42"/>
      <c r="M120" s="108"/>
      <c r="N120" s="103">
        <f>N121</f>
        <v>975.18447000000003</v>
      </c>
      <c r="O120" s="42">
        <f t="shared" si="11"/>
        <v>975.18447000000003</v>
      </c>
    </row>
    <row r="121" spans="1:15" x14ac:dyDescent="0.2">
      <c r="A121" s="7" t="s">
        <v>28</v>
      </c>
      <c r="B121" s="37">
        <v>2</v>
      </c>
      <c r="C121" s="38">
        <v>0</v>
      </c>
      <c r="D121" s="37">
        <v>0</v>
      </c>
      <c r="E121" s="39">
        <v>88350</v>
      </c>
      <c r="F121" s="40">
        <v>540</v>
      </c>
      <c r="G121" s="41"/>
      <c r="H121" s="41"/>
      <c r="I121" s="41"/>
      <c r="J121" s="35"/>
      <c r="K121" s="42"/>
      <c r="L121" s="42"/>
      <c r="M121" s="108"/>
      <c r="N121" s="103">
        <f>404.94965+570.23482</f>
        <v>975.18447000000003</v>
      </c>
      <c r="O121" s="42">
        <f t="shared" si="11"/>
        <v>975.18447000000003</v>
      </c>
    </row>
    <row r="122" spans="1:15" ht="22.5" x14ac:dyDescent="0.2">
      <c r="A122" s="7" t="s">
        <v>434</v>
      </c>
      <c r="B122" s="37">
        <v>2</v>
      </c>
      <c r="C122" s="38">
        <v>0</v>
      </c>
      <c r="D122" s="37">
        <v>0</v>
      </c>
      <c r="E122" s="39">
        <v>88360</v>
      </c>
      <c r="F122" s="40"/>
      <c r="G122" s="41"/>
      <c r="H122" s="41"/>
      <c r="I122" s="41"/>
      <c r="J122" s="35"/>
      <c r="K122" s="42"/>
      <c r="L122" s="42"/>
      <c r="M122" s="108"/>
      <c r="N122" s="108">
        <f>N123</f>
        <v>1855.269</v>
      </c>
      <c r="O122" s="42">
        <f t="shared" si="11"/>
        <v>1855.269</v>
      </c>
    </row>
    <row r="123" spans="1:15" x14ac:dyDescent="0.2">
      <c r="A123" s="7" t="s">
        <v>29</v>
      </c>
      <c r="B123" s="37">
        <v>2</v>
      </c>
      <c r="C123" s="38">
        <v>0</v>
      </c>
      <c r="D123" s="37">
        <v>0</v>
      </c>
      <c r="E123" s="39">
        <v>88360</v>
      </c>
      <c r="F123" s="40">
        <v>500</v>
      </c>
      <c r="G123" s="41"/>
      <c r="H123" s="41"/>
      <c r="I123" s="41"/>
      <c r="J123" s="35"/>
      <c r="K123" s="42"/>
      <c r="L123" s="42"/>
      <c r="M123" s="108"/>
      <c r="N123" s="108">
        <f>N124</f>
        <v>1855.269</v>
      </c>
      <c r="O123" s="42">
        <f t="shared" si="11"/>
        <v>1855.269</v>
      </c>
    </row>
    <row r="124" spans="1:15" x14ac:dyDescent="0.2">
      <c r="A124" s="7" t="s">
        <v>28</v>
      </c>
      <c r="B124" s="37">
        <v>2</v>
      </c>
      <c r="C124" s="38">
        <v>0</v>
      </c>
      <c r="D124" s="37">
        <v>0</v>
      </c>
      <c r="E124" s="39">
        <v>88360</v>
      </c>
      <c r="F124" s="40">
        <v>540</v>
      </c>
      <c r="G124" s="41"/>
      <c r="H124" s="41"/>
      <c r="I124" s="41"/>
      <c r="J124" s="35"/>
      <c r="K124" s="42"/>
      <c r="L124" s="42"/>
      <c r="M124" s="108"/>
      <c r="N124" s="108">
        <v>1855.269</v>
      </c>
      <c r="O124" s="42">
        <f t="shared" si="11"/>
        <v>1855.269</v>
      </c>
    </row>
    <row r="125" spans="1:15" x14ac:dyDescent="0.2">
      <c r="A125" s="36" t="s">
        <v>315</v>
      </c>
      <c r="B125" s="37" t="s">
        <v>197</v>
      </c>
      <c r="C125" s="38" t="s">
        <v>3</v>
      </c>
      <c r="D125" s="37" t="s">
        <v>2</v>
      </c>
      <c r="E125" s="39" t="s">
        <v>263</v>
      </c>
      <c r="F125" s="40" t="s">
        <v>7</v>
      </c>
      <c r="G125" s="41">
        <f>G128+G126</f>
        <v>4920</v>
      </c>
      <c r="H125" s="41"/>
      <c r="I125" s="41">
        <f t="shared" si="10"/>
        <v>4920</v>
      </c>
      <c r="J125" s="35"/>
      <c r="K125" s="42">
        <f t="shared" si="9"/>
        <v>4920</v>
      </c>
      <c r="L125" s="42"/>
      <c r="M125" s="108">
        <f t="shared" si="8"/>
        <v>4920</v>
      </c>
      <c r="N125" s="108">
        <f>N128</f>
        <v>2061.2171600000001</v>
      </c>
      <c r="O125" s="103">
        <f t="shared" si="7"/>
        <v>6981.2171600000001</v>
      </c>
    </row>
    <row r="126" spans="1:15" ht="22.5" x14ac:dyDescent="0.2">
      <c r="A126" s="36" t="s">
        <v>14</v>
      </c>
      <c r="B126" s="37">
        <v>2</v>
      </c>
      <c r="C126" s="38">
        <v>0</v>
      </c>
      <c r="D126" s="37">
        <v>0</v>
      </c>
      <c r="E126" s="39" t="s">
        <v>263</v>
      </c>
      <c r="F126" s="40">
        <v>200</v>
      </c>
      <c r="G126" s="41">
        <f>G127</f>
        <v>1000</v>
      </c>
      <c r="H126" s="41"/>
      <c r="I126" s="41">
        <f t="shared" si="10"/>
        <v>1000</v>
      </c>
      <c r="J126" s="35"/>
      <c r="K126" s="42">
        <f t="shared" si="9"/>
        <v>1000</v>
      </c>
      <c r="L126" s="42"/>
      <c r="M126" s="108">
        <f t="shared" si="8"/>
        <v>1000</v>
      </c>
      <c r="N126" s="108"/>
      <c r="O126" s="103">
        <f t="shared" si="7"/>
        <v>1000</v>
      </c>
    </row>
    <row r="127" spans="1:15" ht="22.5" x14ac:dyDescent="0.2">
      <c r="A127" s="36" t="s">
        <v>13</v>
      </c>
      <c r="B127" s="37">
        <v>2</v>
      </c>
      <c r="C127" s="38">
        <v>0</v>
      </c>
      <c r="D127" s="37">
        <v>0</v>
      </c>
      <c r="E127" s="39" t="s">
        <v>263</v>
      </c>
      <c r="F127" s="40">
        <v>240</v>
      </c>
      <c r="G127" s="41">
        <v>1000</v>
      </c>
      <c r="H127" s="41"/>
      <c r="I127" s="41">
        <f t="shared" si="10"/>
        <v>1000</v>
      </c>
      <c r="J127" s="35"/>
      <c r="K127" s="42">
        <f t="shared" si="9"/>
        <v>1000</v>
      </c>
      <c r="L127" s="42"/>
      <c r="M127" s="108">
        <f t="shared" si="8"/>
        <v>1000</v>
      </c>
      <c r="N127" s="108"/>
      <c r="O127" s="103">
        <f t="shared" si="7"/>
        <v>1000</v>
      </c>
    </row>
    <row r="128" spans="1:15" x14ac:dyDescent="0.2">
      <c r="A128" s="36" t="s">
        <v>29</v>
      </c>
      <c r="B128" s="37" t="s">
        <v>197</v>
      </c>
      <c r="C128" s="38" t="s">
        <v>3</v>
      </c>
      <c r="D128" s="37" t="s">
        <v>2</v>
      </c>
      <c r="E128" s="39" t="s">
        <v>263</v>
      </c>
      <c r="F128" s="40">
        <v>500</v>
      </c>
      <c r="G128" s="41">
        <f>G129</f>
        <v>3920</v>
      </c>
      <c r="H128" s="41"/>
      <c r="I128" s="41">
        <f t="shared" si="10"/>
        <v>3920</v>
      </c>
      <c r="J128" s="35"/>
      <c r="K128" s="42">
        <f t="shared" si="9"/>
        <v>3920</v>
      </c>
      <c r="L128" s="42"/>
      <c r="M128" s="108">
        <f t="shared" si="8"/>
        <v>3920</v>
      </c>
      <c r="N128" s="108">
        <f>N129</f>
        <v>2061.2171600000001</v>
      </c>
      <c r="O128" s="103">
        <f t="shared" si="7"/>
        <v>5981.2171600000001</v>
      </c>
    </row>
    <row r="129" spans="1:15" x14ac:dyDescent="0.2">
      <c r="A129" s="36" t="s">
        <v>28</v>
      </c>
      <c r="B129" s="37" t="s">
        <v>197</v>
      </c>
      <c r="C129" s="38" t="s">
        <v>3</v>
      </c>
      <c r="D129" s="37" t="s">
        <v>2</v>
      </c>
      <c r="E129" s="39" t="s">
        <v>263</v>
      </c>
      <c r="F129" s="40">
        <v>540</v>
      </c>
      <c r="G129" s="41">
        <v>3920</v>
      </c>
      <c r="H129" s="41"/>
      <c r="I129" s="41">
        <f t="shared" si="10"/>
        <v>3920</v>
      </c>
      <c r="J129" s="35"/>
      <c r="K129" s="42">
        <f t="shared" si="9"/>
        <v>3920</v>
      </c>
      <c r="L129" s="42"/>
      <c r="M129" s="108">
        <f t="shared" si="8"/>
        <v>3920</v>
      </c>
      <c r="N129" s="108">
        <v>2061.2171600000001</v>
      </c>
      <c r="O129" s="103">
        <f t="shared" si="7"/>
        <v>5981.2171600000001</v>
      </c>
    </row>
    <row r="130" spans="1:15" ht="56.25" x14ac:dyDescent="0.2">
      <c r="A130" s="7" t="s">
        <v>322</v>
      </c>
      <c r="B130" s="37" t="s">
        <v>197</v>
      </c>
      <c r="C130" s="38" t="s">
        <v>3</v>
      </c>
      <c r="D130" s="37" t="s">
        <v>2</v>
      </c>
      <c r="E130" s="39" t="s">
        <v>254</v>
      </c>
      <c r="F130" s="40" t="s">
        <v>7</v>
      </c>
      <c r="G130" s="41">
        <f>G131</f>
        <v>11469.8</v>
      </c>
      <c r="H130" s="41"/>
      <c r="I130" s="41">
        <f t="shared" si="10"/>
        <v>11469.8</v>
      </c>
      <c r="J130" s="35"/>
      <c r="K130" s="42">
        <f t="shared" si="9"/>
        <v>11469.8</v>
      </c>
      <c r="L130" s="42"/>
      <c r="M130" s="108">
        <f t="shared" si="8"/>
        <v>11469.8</v>
      </c>
      <c r="N130" s="234"/>
      <c r="O130" s="103">
        <f t="shared" si="7"/>
        <v>11469.8</v>
      </c>
    </row>
    <row r="131" spans="1:15" x14ac:dyDescent="0.2">
      <c r="A131" s="36" t="s">
        <v>29</v>
      </c>
      <c r="B131" s="37" t="s">
        <v>197</v>
      </c>
      <c r="C131" s="38" t="s">
        <v>3</v>
      </c>
      <c r="D131" s="37" t="s">
        <v>2</v>
      </c>
      <c r="E131" s="39" t="s">
        <v>254</v>
      </c>
      <c r="F131" s="40">
        <v>500</v>
      </c>
      <c r="G131" s="41">
        <f>G132</f>
        <v>11469.8</v>
      </c>
      <c r="H131" s="41"/>
      <c r="I131" s="41">
        <f t="shared" si="10"/>
        <v>11469.8</v>
      </c>
      <c r="J131" s="35"/>
      <c r="K131" s="42">
        <f t="shared" si="9"/>
        <v>11469.8</v>
      </c>
      <c r="L131" s="42"/>
      <c r="M131" s="108">
        <f t="shared" si="8"/>
        <v>11469.8</v>
      </c>
      <c r="N131" s="234"/>
      <c r="O131" s="103">
        <f t="shared" si="7"/>
        <v>11469.8</v>
      </c>
    </row>
    <row r="132" spans="1:15" x14ac:dyDescent="0.2">
      <c r="A132" s="36" t="s">
        <v>28</v>
      </c>
      <c r="B132" s="37" t="s">
        <v>197</v>
      </c>
      <c r="C132" s="38" t="s">
        <v>3</v>
      </c>
      <c r="D132" s="37" t="s">
        <v>2</v>
      </c>
      <c r="E132" s="39" t="s">
        <v>254</v>
      </c>
      <c r="F132" s="40">
        <v>540</v>
      </c>
      <c r="G132" s="41">
        <v>11469.8</v>
      </c>
      <c r="H132" s="41"/>
      <c r="I132" s="41">
        <f t="shared" si="10"/>
        <v>11469.8</v>
      </c>
      <c r="J132" s="35"/>
      <c r="K132" s="42">
        <f t="shared" si="9"/>
        <v>11469.8</v>
      </c>
      <c r="L132" s="42"/>
      <c r="M132" s="108">
        <f t="shared" si="8"/>
        <v>11469.8</v>
      </c>
      <c r="N132" s="234"/>
      <c r="O132" s="103">
        <f t="shared" si="7"/>
        <v>11469.8</v>
      </c>
    </row>
    <row r="133" spans="1:15" ht="45" x14ac:dyDescent="0.2">
      <c r="A133" s="36" t="s">
        <v>324</v>
      </c>
      <c r="B133" s="37" t="s">
        <v>197</v>
      </c>
      <c r="C133" s="38" t="s">
        <v>3</v>
      </c>
      <c r="D133" s="37" t="s">
        <v>2</v>
      </c>
      <c r="E133" s="39" t="s">
        <v>253</v>
      </c>
      <c r="F133" s="40" t="s">
        <v>7</v>
      </c>
      <c r="G133" s="41">
        <f>G134</f>
        <v>15302.8</v>
      </c>
      <c r="H133" s="41"/>
      <c r="I133" s="41">
        <f t="shared" si="10"/>
        <v>15302.8</v>
      </c>
      <c r="J133" s="35"/>
      <c r="K133" s="42">
        <f t="shared" si="9"/>
        <v>15302.8</v>
      </c>
      <c r="L133" s="42"/>
      <c r="M133" s="108">
        <f t="shared" si="8"/>
        <v>15302.8</v>
      </c>
      <c r="N133" s="234"/>
      <c r="O133" s="103">
        <f t="shared" si="7"/>
        <v>15302.8</v>
      </c>
    </row>
    <row r="134" spans="1:15" x14ac:dyDescent="0.2">
      <c r="A134" s="36" t="s">
        <v>29</v>
      </c>
      <c r="B134" s="37" t="s">
        <v>197</v>
      </c>
      <c r="C134" s="38" t="s">
        <v>3</v>
      </c>
      <c r="D134" s="37" t="s">
        <v>2</v>
      </c>
      <c r="E134" s="39" t="s">
        <v>253</v>
      </c>
      <c r="F134" s="40">
        <v>500</v>
      </c>
      <c r="G134" s="41">
        <f>G135</f>
        <v>15302.8</v>
      </c>
      <c r="H134" s="41"/>
      <c r="I134" s="41">
        <f t="shared" si="10"/>
        <v>15302.8</v>
      </c>
      <c r="J134" s="35"/>
      <c r="K134" s="42">
        <f t="shared" si="9"/>
        <v>15302.8</v>
      </c>
      <c r="L134" s="42"/>
      <c r="M134" s="108">
        <f t="shared" si="8"/>
        <v>15302.8</v>
      </c>
      <c r="N134" s="234"/>
      <c r="O134" s="103">
        <f t="shared" si="7"/>
        <v>15302.8</v>
      </c>
    </row>
    <row r="135" spans="1:15" x14ac:dyDescent="0.2">
      <c r="A135" s="36" t="s">
        <v>28</v>
      </c>
      <c r="B135" s="37" t="s">
        <v>197</v>
      </c>
      <c r="C135" s="38" t="s">
        <v>3</v>
      </c>
      <c r="D135" s="37" t="s">
        <v>2</v>
      </c>
      <c r="E135" s="39" t="s">
        <v>253</v>
      </c>
      <c r="F135" s="40">
        <v>540</v>
      </c>
      <c r="G135" s="41">
        <v>15302.8</v>
      </c>
      <c r="H135" s="41"/>
      <c r="I135" s="41">
        <f t="shared" si="10"/>
        <v>15302.8</v>
      </c>
      <c r="J135" s="35"/>
      <c r="K135" s="42">
        <f t="shared" si="9"/>
        <v>15302.8</v>
      </c>
      <c r="L135" s="42"/>
      <c r="M135" s="108">
        <f t="shared" si="8"/>
        <v>15302.8</v>
      </c>
      <c r="N135" s="234"/>
      <c r="O135" s="103">
        <f t="shared" si="7"/>
        <v>15302.8</v>
      </c>
    </row>
    <row r="136" spans="1:15" ht="22.5" x14ac:dyDescent="0.2">
      <c r="A136" s="7" t="s">
        <v>348</v>
      </c>
      <c r="B136" s="37">
        <v>2</v>
      </c>
      <c r="C136" s="38">
        <v>0</v>
      </c>
      <c r="D136" s="37">
        <v>0</v>
      </c>
      <c r="E136" s="39" t="s">
        <v>349</v>
      </c>
      <c r="F136" s="40"/>
      <c r="G136" s="43"/>
      <c r="H136" s="43">
        <f>H137</f>
        <v>1977.3779999999999</v>
      </c>
      <c r="I136" s="43">
        <f>H136</f>
        <v>1977.3779999999999</v>
      </c>
      <c r="J136" s="35"/>
      <c r="K136" s="42">
        <f t="shared" si="9"/>
        <v>1977.3779999999999</v>
      </c>
      <c r="L136" s="42"/>
      <c r="M136" s="108">
        <f t="shared" si="8"/>
        <v>1977.3779999999999</v>
      </c>
      <c r="N136" s="234"/>
      <c r="O136" s="103">
        <f t="shared" si="7"/>
        <v>1977.3779999999999</v>
      </c>
    </row>
    <row r="137" spans="1:15" x14ac:dyDescent="0.2">
      <c r="A137" s="7" t="s">
        <v>29</v>
      </c>
      <c r="B137" s="37">
        <v>2</v>
      </c>
      <c r="C137" s="38">
        <v>0</v>
      </c>
      <c r="D137" s="37">
        <v>0</v>
      </c>
      <c r="E137" s="39" t="s">
        <v>349</v>
      </c>
      <c r="F137" s="40">
        <v>500</v>
      </c>
      <c r="G137" s="43"/>
      <c r="H137" s="43">
        <f>H138</f>
        <v>1977.3779999999999</v>
      </c>
      <c r="I137" s="43">
        <f>H137</f>
        <v>1977.3779999999999</v>
      </c>
      <c r="J137" s="35"/>
      <c r="K137" s="42">
        <f t="shared" si="9"/>
        <v>1977.3779999999999</v>
      </c>
      <c r="L137" s="42"/>
      <c r="M137" s="108">
        <f t="shared" si="8"/>
        <v>1977.3779999999999</v>
      </c>
      <c r="N137" s="234"/>
      <c r="O137" s="103">
        <f t="shared" si="7"/>
        <v>1977.3779999999999</v>
      </c>
    </row>
    <row r="138" spans="1:15" x14ac:dyDescent="0.2">
      <c r="A138" s="7" t="s">
        <v>28</v>
      </c>
      <c r="B138" s="37">
        <v>2</v>
      </c>
      <c r="C138" s="38">
        <v>0</v>
      </c>
      <c r="D138" s="37">
        <v>0</v>
      </c>
      <c r="E138" s="39" t="s">
        <v>349</v>
      </c>
      <c r="F138" s="40">
        <v>540</v>
      </c>
      <c r="G138" s="43"/>
      <c r="H138" s="43">
        <f>1957.8+19.578</f>
        <v>1977.3779999999999</v>
      </c>
      <c r="I138" s="43">
        <f>H138</f>
        <v>1977.3779999999999</v>
      </c>
      <c r="J138" s="35"/>
      <c r="K138" s="42">
        <f t="shared" si="9"/>
        <v>1977.3779999999999</v>
      </c>
      <c r="L138" s="42"/>
      <c r="M138" s="108">
        <f t="shared" si="8"/>
        <v>1977.3779999999999</v>
      </c>
      <c r="N138" s="234"/>
      <c r="O138" s="103">
        <f t="shared" si="7"/>
        <v>1977.3779999999999</v>
      </c>
    </row>
    <row r="139" spans="1:15" ht="51" customHeight="1" x14ac:dyDescent="0.2">
      <c r="A139" s="48" t="s">
        <v>292</v>
      </c>
      <c r="B139" s="37">
        <v>2</v>
      </c>
      <c r="C139" s="38">
        <v>0</v>
      </c>
      <c r="D139" s="37">
        <v>0</v>
      </c>
      <c r="E139" s="39" t="s">
        <v>291</v>
      </c>
      <c r="F139" s="40"/>
      <c r="G139" s="41">
        <f>G140</f>
        <v>1045</v>
      </c>
      <c r="H139" s="41"/>
      <c r="I139" s="41">
        <f t="shared" si="10"/>
        <v>1045</v>
      </c>
      <c r="J139" s="41">
        <f>J140</f>
        <v>-1045</v>
      </c>
      <c r="K139" s="42">
        <f t="shared" si="9"/>
        <v>0</v>
      </c>
      <c r="L139" s="42"/>
      <c r="M139" s="108">
        <f t="shared" si="8"/>
        <v>0</v>
      </c>
      <c r="N139" s="103">
        <f>N140</f>
        <v>41989.470079999999</v>
      </c>
      <c r="O139" s="103">
        <f t="shared" si="7"/>
        <v>41989.470079999999</v>
      </c>
    </row>
    <row r="140" spans="1:15" ht="22.5" x14ac:dyDescent="0.2">
      <c r="A140" s="7" t="s">
        <v>114</v>
      </c>
      <c r="B140" s="37">
        <v>2</v>
      </c>
      <c r="C140" s="38">
        <v>0</v>
      </c>
      <c r="D140" s="37">
        <v>0</v>
      </c>
      <c r="E140" s="39" t="s">
        <v>291</v>
      </c>
      <c r="F140" s="40">
        <v>400</v>
      </c>
      <c r="G140" s="41">
        <f>G141</f>
        <v>1045</v>
      </c>
      <c r="H140" s="41"/>
      <c r="I140" s="41">
        <f t="shared" si="10"/>
        <v>1045</v>
      </c>
      <c r="J140" s="41">
        <f>J141</f>
        <v>-1045</v>
      </c>
      <c r="K140" s="42">
        <f t="shared" si="9"/>
        <v>0</v>
      </c>
      <c r="L140" s="42"/>
      <c r="M140" s="108">
        <f t="shared" si="8"/>
        <v>0</v>
      </c>
      <c r="N140" s="103">
        <f>N141</f>
        <v>41989.470079999999</v>
      </c>
      <c r="O140" s="103">
        <f t="shared" si="7"/>
        <v>41989.470079999999</v>
      </c>
    </row>
    <row r="141" spans="1:15" x14ac:dyDescent="0.2">
      <c r="A141" s="7" t="s">
        <v>113</v>
      </c>
      <c r="B141" s="37">
        <v>2</v>
      </c>
      <c r="C141" s="38">
        <v>0</v>
      </c>
      <c r="D141" s="37">
        <v>0</v>
      </c>
      <c r="E141" s="39" t="s">
        <v>291</v>
      </c>
      <c r="F141" s="40">
        <v>410</v>
      </c>
      <c r="G141" s="41">
        <v>1045</v>
      </c>
      <c r="H141" s="41"/>
      <c r="I141" s="41">
        <f t="shared" si="10"/>
        <v>1045</v>
      </c>
      <c r="J141" s="41">
        <f>-I141</f>
        <v>-1045</v>
      </c>
      <c r="K141" s="42">
        <f t="shared" si="9"/>
        <v>0</v>
      </c>
      <c r="L141" s="42"/>
      <c r="M141" s="108">
        <f t="shared" si="8"/>
        <v>0</v>
      </c>
      <c r="N141" s="103">
        <v>41989.470079999999</v>
      </c>
      <c r="O141" s="103">
        <f t="shared" si="7"/>
        <v>41989.470079999999</v>
      </c>
    </row>
    <row r="142" spans="1:15" ht="56.25" x14ac:dyDescent="0.2">
      <c r="A142" s="48" t="s">
        <v>292</v>
      </c>
      <c r="B142" s="37">
        <v>2</v>
      </c>
      <c r="C142" s="38">
        <v>0</v>
      </c>
      <c r="D142" s="37">
        <v>0</v>
      </c>
      <c r="E142" s="39" t="s">
        <v>381</v>
      </c>
      <c r="F142" s="40"/>
      <c r="G142" s="41"/>
      <c r="H142" s="41"/>
      <c r="I142" s="41"/>
      <c r="J142" s="41"/>
      <c r="K142" s="42"/>
      <c r="L142" s="82">
        <f>L143</f>
        <v>41832.52577</v>
      </c>
      <c r="M142" s="113">
        <f>L142</f>
        <v>41832.52577</v>
      </c>
      <c r="N142" s="103">
        <f>N143</f>
        <v>-41832.52577</v>
      </c>
      <c r="O142" s="103">
        <f t="shared" si="7"/>
        <v>0</v>
      </c>
    </row>
    <row r="143" spans="1:15" ht="22.5" x14ac:dyDescent="0.2">
      <c r="A143" s="7" t="s">
        <v>114</v>
      </c>
      <c r="B143" s="37">
        <v>2</v>
      </c>
      <c r="C143" s="38">
        <v>0</v>
      </c>
      <c r="D143" s="37">
        <v>0</v>
      </c>
      <c r="E143" s="39" t="s">
        <v>381</v>
      </c>
      <c r="F143" s="40">
        <v>400</v>
      </c>
      <c r="G143" s="41"/>
      <c r="H143" s="41"/>
      <c r="I143" s="41"/>
      <c r="J143" s="41"/>
      <c r="K143" s="42"/>
      <c r="L143" s="82">
        <f>L144</f>
        <v>41832.52577</v>
      </c>
      <c r="M143" s="113">
        <f>L143</f>
        <v>41832.52577</v>
      </c>
      <c r="N143" s="103">
        <f>N144</f>
        <v>-41832.52577</v>
      </c>
      <c r="O143" s="103">
        <f t="shared" si="7"/>
        <v>0</v>
      </c>
    </row>
    <row r="144" spans="1:15" x14ac:dyDescent="0.2">
      <c r="A144" s="7" t="s">
        <v>113</v>
      </c>
      <c r="B144" s="37">
        <v>2</v>
      </c>
      <c r="C144" s="38">
        <v>0</v>
      </c>
      <c r="D144" s="37">
        <v>0</v>
      </c>
      <c r="E144" s="39" t="s">
        <v>381</v>
      </c>
      <c r="F144" s="40">
        <v>410</v>
      </c>
      <c r="G144" s="41"/>
      <c r="H144" s="41"/>
      <c r="I144" s="41"/>
      <c r="J144" s="41"/>
      <c r="K144" s="42"/>
      <c r="L144" s="82">
        <v>41832.52577</v>
      </c>
      <c r="M144" s="113">
        <f>L144</f>
        <v>41832.52577</v>
      </c>
      <c r="N144" s="103">
        <v>-41832.52577</v>
      </c>
      <c r="O144" s="103">
        <f t="shared" si="7"/>
        <v>0</v>
      </c>
    </row>
    <row r="145" spans="1:15" ht="33.75" x14ac:dyDescent="0.2">
      <c r="A145" s="7" t="s">
        <v>363</v>
      </c>
      <c r="B145" s="37">
        <v>2</v>
      </c>
      <c r="C145" s="38">
        <v>0</v>
      </c>
      <c r="D145" s="37" t="s">
        <v>364</v>
      </c>
      <c r="E145" s="39"/>
      <c r="F145" s="40"/>
      <c r="G145" s="41"/>
      <c r="H145" s="41"/>
      <c r="I145" s="41"/>
      <c r="J145" s="41">
        <f>J146</f>
        <v>4674.45316</v>
      </c>
      <c r="K145" s="42">
        <f>K146</f>
        <v>4674.45316</v>
      </c>
      <c r="L145" s="42">
        <f>L149+L146</f>
        <v>84412.00576</v>
      </c>
      <c r="M145" s="108">
        <f t="shared" si="8"/>
        <v>89086.458920000005</v>
      </c>
      <c r="N145" s="234"/>
      <c r="O145" s="103">
        <f t="shared" si="7"/>
        <v>89086.458920000005</v>
      </c>
    </row>
    <row r="146" spans="1:15" ht="56.25" x14ac:dyDescent="0.2">
      <c r="A146" s="48" t="s">
        <v>292</v>
      </c>
      <c r="B146" s="37">
        <v>2</v>
      </c>
      <c r="C146" s="38">
        <v>0</v>
      </c>
      <c r="D146" s="37" t="str">
        <f>D145</f>
        <v>P2</v>
      </c>
      <c r="E146" s="39">
        <v>51590</v>
      </c>
      <c r="F146" s="40"/>
      <c r="G146" s="41"/>
      <c r="H146" s="41"/>
      <c r="I146" s="41"/>
      <c r="J146" s="46">
        <f>J147</f>
        <v>4674.45316</v>
      </c>
      <c r="K146" s="47">
        <f>J146</f>
        <v>4674.45316</v>
      </c>
      <c r="L146" s="47">
        <f>L147</f>
        <v>4422.00576</v>
      </c>
      <c r="M146" s="47">
        <f t="shared" si="8"/>
        <v>9096.4589200000009</v>
      </c>
      <c r="N146" s="234"/>
      <c r="O146" s="103">
        <f t="shared" si="7"/>
        <v>9096.4589200000009</v>
      </c>
    </row>
    <row r="147" spans="1:15" ht="22.5" x14ac:dyDescent="0.2">
      <c r="A147" s="7" t="s">
        <v>114</v>
      </c>
      <c r="B147" s="37">
        <v>2</v>
      </c>
      <c r="C147" s="38">
        <v>0</v>
      </c>
      <c r="D147" s="37" t="str">
        <f>D146</f>
        <v>P2</v>
      </c>
      <c r="E147" s="39">
        <v>51590</v>
      </c>
      <c r="F147" s="40">
        <v>400</v>
      </c>
      <c r="G147" s="41"/>
      <c r="H147" s="41"/>
      <c r="I147" s="41"/>
      <c r="J147" s="46">
        <f>J148</f>
        <v>4674.45316</v>
      </c>
      <c r="K147" s="47">
        <f>J147</f>
        <v>4674.45316</v>
      </c>
      <c r="L147" s="47">
        <f>L148</f>
        <v>4422.00576</v>
      </c>
      <c r="M147" s="47">
        <f t="shared" si="8"/>
        <v>9096.4589200000009</v>
      </c>
      <c r="N147" s="234"/>
      <c r="O147" s="103">
        <f t="shared" si="7"/>
        <v>9096.4589200000009</v>
      </c>
    </row>
    <row r="148" spans="1:15" x14ac:dyDescent="0.2">
      <c r="A148" s="7" t="s">
        <v>113</v>
      </c>
      <c r="B148" s="37">
        <v>2</v>
      </c>
      <c r="C148" s="38">
        <v>0</v>
      </c>
      <c r="D148" s="37" t="str">
        <f>D147</f>
        <v>P2</v>
      </c>
      <c r="E148" s="39">
        <v>51590</v>
      </c>
      <c r="F148" s="40">
        <v>410</v>
      </c>
      <c r="G148" s="41"/>
      <c r="H148" s="41"/>
      <c r="I148" s="41"/>
      <c r="J148" s="46">
        <v>4674.45316</v>
      </c>
      <c r="K148" s="47">
        <f>J148</f>
        <v>4674.45316</v>
      </c>
      <c r="L148" s="47">
        <v>4422.00576</v>
      </c>
      <c r="M148" s="47">
        <f t="shared" si="8"/>
        <v>9096.4589200000009</v>
      </c>
      <c r="N148" s="234"/>
      <c r="O148" s="103">
        <f t="shared" si="7"/>
        <v>9096.4589200000009</v>
      </c>
    </row>
    <row r="149" spans="1:15" ht="45" x14ac:dyDescent="0.2">
      <c r="A149" s="7" t="s">
        <v>376</v>
      </c>
      <c r="B149" s="37">
        <v>2</v>
      </c>
      <c r="C149" s="38">
        <v>0</v>
      </c>
      <c r="D149" s="37" t="s">
        <v>377</v>
      </c>
      <c r="E149" s="39">
        <v>52320</v>
      </c>
      <c r="F149" s="40"/>
      <c r="G149" s="41"/>
      <c r="H149" s="41"/>
      <c r="I149" s="41"/>
      <c r="J149" s="41"/>
      <c r="K149" s="108"/>
      <c r="L149" s="84">
        <f>L150</f>
        <v>79990</v>
      </c>
      <c r="M149" s="113">
        <f>L149</f>
        <v>79990</v>
      </c>
      <c r="N149" s="234"/>
      <c r="O149" s="103">
        <f t="shared" si="7"/>
        <v>79990</v>
      </c>
    </row>
    <row r="150" spans="1:15" ht="22.5" x14ac:dyDescent="0.2">
      <c r="A150" s="7" t="s">
        <v>114</v>
      </c>
      <c r="B150" s="37">
        <v>2</v>
      </c>
      <c r="C150" s="38">
        <v>0</v>
      </c>
      <c r="D150" s="37" t="s">
        <v>377</v>
      </c>
      <c r="E150" s="39">
        <v>52320</v>
      </c>
      <c r="F150" s="40">
        <v>400</v>
      </c>
      <c r="G150" s="41"/>
      <c r="H150" s="41"/>
      <c r="I150" s="41"/>
      <c r="J150" s="41"/>
      <c r="K150" s="108"/>
      <c r="L150" s="84">
        <f>L151</f>
        <v>79990</v>
      </c>
      <c r="M150" s="113">
        <f>L150</f>
        <v>79990</v>
      </c>
      <c r="N150" s="234"/>
      <c r="O150" s="103">
        <f t="shared" si="7"/>
        <v>79990</v>
      </c>
    </row>
    <row r="151" spans="1:15" x14ac:dyDescent="0.2">
      <c r="A151" s="7" t="s">
        <v>113</v>
      </c>
      <c r="B151" s="37">
        <v>2</v>
      </c>
      <c r="C151" s="38">
        <v>0</v>
      </c>
      <c r="D151" s="37" t="s">
        <v>377</v>
      </c>
      <c r="E151" s="39">
        <v>52320</v>
      </c>
      <c r="F151" s="40">
        <v>410</v>
      </c>
      <c r="G151" s="41"/>
      <c r="H151" s="41"/>
      <c r="I151" s="41"/>
      <c r="J151" s="41"/>
      <c r="K151" s="108"/>
      <c r="L151" s="84">
        <f>79910+80</f>
        <v>79990</v>
      </c>
      <c r="M151" s="113">
        <f>L151</f>
        <v>79990</v>
      </c>
      <c r="N151" s="234"/>
      <c r="O151" s="103">
        <f t="shared" si="7"/>
        <v>79990</v>
      </c>
    </row>
    <row r="152" spans="1:15" x14ac:dyDescent="0.2">
      <c r="A152" s="36" t="s">
        <v>361</v>
      </c>
      <c r="B152" s="49">
        <v>2</v>
      </c>
      <c r="C152" s="50">
        <v>0</v>
      </c>
      <c r="D152" s="49" t="s">
        <v>362</v>
      </c>
      <c r="E152" s="51"/>
      <c r="F152" s="221"/>
      <c r="G152" s="41"/>
      <c r="H152" s="41"/>
      <c r="I152" s="41"/>
      <c r="J152" s="41">
        <f>J153</f>
        <v>47930</v>
      </c>
      <c r="K152" s="42">
        <f>K153</f>
        <v>47930</v>
      </c>
      <c r="L152" s="42"/>
      <c r="M152" s="108">
        <f>K152+L152</f>
        <v>47930</v>
      </c>
      <c r="N152" s="108">
        <f>N153</f>
        <v>544.88662999999997</v>
      </c>
      <c r="O152" s="103">
        <f>M152+N152</f>
        <v>48474.886630000001</v>
      </c>
    </row>
    <row r="153" spans="1:15" ht="45" x14ac:dyDescent="0.2">
      <c r="A153" s="48" t="s">
        <v>359</v>
      </c>
      <c r="B153" s="37">
        <v>2</v>
      </c>
      <c r="C153" s="38">
        <v>0</v>
      </c>
      <c r="D153" s="37" t="str">
        <f>D152</f>
        <v>R1</v>
      </c>
      <c r="E153" s="39" t="s">
        <v>356</v>
      </c>
      <c r="F153" s="40"/>
      <c r="G153" s="34"/>
      <c r="H153" s="34"/>
      <c r="I153" s="34"/>
      <c r="J153" s="46">
        <f>J154</f>
        <v>47930</v>
      </c>
      <c r="K153" s="47">
        <f>J153</f>
        <v>47930</v>
      </c>
      <c r="L153" s="47"/>
      <c r="M153" s="47">
        <f t="shared" si="8"/>
        <v>47930</v>
      </c>
      <c r="N153" s="236">
        <f>N154</f>
        <v>544.88662999999997</v>
      </c>
      <c r="O153" s="103">
        <f t="shared" si="7"/>
        <v>48474.886630000001</v>
      </c>
    </row>
    <row r="154" spans="1:15" x14ac:dyDescent="0.2">
      <c r="A154" s="7" t="s">
        <v>29</v>
      </c>
      <c r="B154" s="37">
        <v>2</v>
      </c>
      <c r="C154" s="38">
        <v>0</v>
      </c>
      <c r="D154" s="37" t="str">
        <f>D153</f>
        <v>R1</v>
      </c>
      <c r="E154" s="39" t="s">
        <v>356</v>
      </c>
      <c r="F154" s="40">
        <v>500</v>
      </c>
      <c r="G154" s="34"/>
      <c r="H154" s="34"/>
      <c r="I154" s="34"/>
      <c r="J154" s="46">
        <f>J155</f>
        <v>47930</v>
      </c>
      <c r="K154" s="47">
        <f>J154</f>
        <v>47930</v>
      </c>
      <c r="L154" s="47"/>
      <c r="M154" s="47">
        <f t="shared" si="8"/>
        <v>47930</v>
      </c>
      <c r="N154" s="236">
        <f>N155</f>
        <v>544.88662999999997</v>
      </c>
      <c r="O154" s="103">
        <f t="shared" si="7"/>
        <v>48474.886630000001</v>
      </c>
    </row>
    <row r="155" spans="1:15" x14ac:dyDescent="0.2">
      <c r="A155" s="7" t="s">
        <v>28</v>
      </c>
      <c r="B155" s="37">
        <v>2</v>
      </c>
      <c r="C155" s="38">
        <v>0</v>
      </c>
      <c r="D155" s="37" t="str">
        <f>D153</f>
        <v>R1</v>
      </c>
      <c r="E155" s="39" t="s">
        <v>356</v>
      </c>
      <c r="F155" s="40">
        <v>540</v>
      </c>
      <c r="G155" s="34"/>
      <c r="H155" s="34"/>
      <c r="I155" s="34"/>
      <c r="J155" s="46">
        <f>45533.5+2396.5</f>
        <v>47930</v>
      </c>
      <c r="K155" s="47">
        <f>J155</f>
        <v>47930</v>
      </c>
      <c r="L155" s="47"/>
      <c r="M155" s="47">
        <f t="shared" si="8"/>
        <v>47930</v>
      </c>
      <c r="N155" s="236">
        <v>544.88662999999997</v>
      </c>
      <c r="O155" s="103">
        <f t="shared" si="7"/>
        <v>48474.886630000001</v>
      </c>
    </row>
    <row r="156" spans="1:15" ht="33.75" x14ac:dyDescent="0.2">
      <c r="A156" s="29" t="s">
        <v>320</v>
      </c>
      <c r="B156" s="30" t="s">
        <v>124</v>
      </c>
      <c r="C156" s="31" t="s">
        <v>3</v>
      </c>
      <c r="D156" s="30" t="s">
        <v>2</v>
      </c>
      <c r="E156" s="32" t="s">
        <v>9</v>
      </c>
      <c r="F156" s="33" t="s">
        <v>7</v>
      </c>
      <c r="G156" s="34">
        <f>G157+G164+G170+G173</f>
        <v>319747.10000000003</v>
      </c>
      <c r="H156" s="34">
        <f>H164+H167</f>
        <v>150</v>
      </c>
      <c r="I156" s="34">
        <f t="shared" si="10"/>
        <v>319897.10000000003</v>
      </c>
      <c r="J156" s="35"/>
      <c r="K156" s="28">
        <f t="shared" si="9"/>
        <v>319897.10000000003</v>
      </c>
      <c r="L156" s="28">
        <f>L173</f>
        <v>-314776.89999999997</v>
      </c>
      <c r="M156" s="112">
        <f t="shared" si="8"/>
        <v>5120.2000000000698</v>
      </c>
      <c r="N156" s="112">
        <f>N173</f>
        <v>3382.7777000000001</v>
      </c>
      <c r="O156" s="227">
        <f t="shared" si="7"/>
        <v>8502.9777000000704</v>
      </c>
    </row>
    <row r="157" spans="1:15" ht="22.5" x14ac:dyDescent="0.2">
      <c r="A157" s="36" t="s">
        <v>78</v>
      </c>
      <c r="B157" s="37" t="s">
        <v>124</v>
      </c>
      <c r="C157" s="38" t="s">
        <v>3</v>
      </c>
      <c r="D157" s="37" t="s">
        <v>2</v>
      </c>
      <c r="E157" s="39" t="s">
        <v>74</v>
      </c>
      <c r="F157" s="40" t="s">
        <v>7</v>
      </c>
      <c r="G157" s="41">
        <f>G158+G160+G162</f>
        <v>2250.8000000000002</v>
      </c>
      <c r="H157" s="41"/>
      <c r="I157" s="41">
        <f t="shared" si="10"/>
        <v>2250.8000000000002</v>
      </c>
      <c r="J157" s="35"/>
      <c r="K157" s="42">
        <f t="shared" si="9"/>
        <v>2250.8000000000002</v>
      </c>
      <c r="L157" s="42"/>
      <c r="M157" s="108">
        <f t="shared" si="8"/>
        <v>2250.8000000000002</v>
      </c>
      <c r="N157" s="234"/>
      <c r="O157" s="103">
        <f t="shared" si="7"/>
        <v>2250.8000000000002</v>
      </c>
    </row>
    <row r="158" spans="1:15" ht="45" x14ac:dyDescent="0.2">
      <c r="A158" s="36" t="s">
        <v>6</v>
      </c>
      <c r="B158" s="37" t="s">
        <v>124</v>
      </c>
      <c r="C158" s="38" t="s">
        <v>3</v>
      </c>
      <c r="D158" s="37" t="s">
        <v>2</v>
      </c>
      <c r="E158" s="39" t="s">
        <v>74</v>
      </c>
      <c r="F158" s="40">
        <v>100</v>
      </c>
      <c r="G158" s="41">
        <f>G159</f>
        <v>1936.8</v>
      </c>
      <c r="H158" s="41"/>
      <c r="I158" s="41">
        <f t="shared" si="10"/>
        <v>1936.8</v>
      </c>
      <c r="J158" s="35"/>
      <c r="K158" s="42">
        <f t="shared" si="9"/>
        <v>1936.8</v>
      </c>
      <c r="L158" s="42"/>
      <c r="M158" s="108">
        <f t="shared" si="8"/>
        <v>1936.8</v>
      </c>
      <c r="N158" s="234"/>
      <c r="O158" s="103">
        <f t="shared" si="7"/>
        <v>1936.8</v>
      </c>
    </row>
    <row r="159" spans="1:15" x14ac:dyDescent="0.2">
      <c r="A159" s="36" t="s">
        <v>77</v>
      </c>
      <c r="B159" s="37" t="s">
        <v>124</v>
      </c>
      <c r="C159" s="38" t="s">
        <v>3</v>
      </c>
      <c r="D159" s="37" t="s">
        <v>2</v>
      </c>
      <c r="E159" s="39" t="s">
        <v>74</v>
      </c>
      <c r="F159" s="40">
        <v>110</v>
      </c>
      <c r="G159" s="41">
        <v>1936.8</v>
      </c>
      <c r="H159" s="41"/>
      <c r="I159" s="41">
        <f t="shared" si="10"/>
        <v>1936.8</v>
      </c>
      <c r="J159" s="35"/>
      <c r="K159" s="42">
        <f t="shared" si="9"/>
        <v>1936.8</v>
      </c>
      <c r="L159" s="42"/>
      <c r="M159" s="108">
        <f t="shared" si="8"/>
        <v>1936.8</v>
      </c>
      <c r="N159" s="234"/>
      <c r="O159" s="103">
        <f t="shared" si="7"/>
        <v>1936.8</v>
      </c>
    </row>
    <row r="160" spans="1:15" ht="22.5" x14ac:dyDescent="0.2">
      <c r="A160" s="36" t="s">
        <v>14</v>
      </c>
      <c r="B160" s="37" t="s">
        <v>124</v>
      </c>
      <c r="C160" s="38" t="s">
        <v>3</v>
      </c>
      <c r="D160" s="37" t="s">
        <v>2</v>
      </c>
      <c r="E160" s="39" t="s">
        <v>74</v>
      </c>
      <c r="F160" s="40">
        <v>200</v>
      </c>
      <c r="G160" s="41">
        <f>G161</f>
        <v>279</v>
      </c>
      <c r="H160" s="41"/>
      <c r="I160" s="41">
        <f t="shared" si="10"/>
        <v>279</v>
      </c>
      <c r="J160" s="35"/>
      <c r="K160" s="42">
        <f t="shared" si="9"/>
        <v>279</v>
      </c>
      <c r="L160" s="42"/>
      <c r="M160" s="108">
        <f t="shared" si="8"/>
        <v>279</v>
      </c>
      <c r="N160" s="234"/>
      <c r="O160" s="103">
        <f t="shared" si="7"/>
        <v>279</v>
      </c>
    </row>
    <row r="161" spans="1:16" ht="22.5" x14ac:dyDescent="0.2">
      <c r="A161" s="36" t="s">
        <v>13</v>
      </c>
      <c r="B161" s="37" t="s">
        <v>124</v>
      </c>
      <c r="C161" s="38" t="s">
        <v>3</v>
      </c>
      <c r="D161" s="37" t="s">
        <v>2</v>
      </c>
      <c r="E161" s="39" t="s">
        <v>74</v>
      </c>
      <c r="F161" s="40">
        <v>240</v>
      </c>
      <c r="G161" s="41">
        <v>279</v>
      </c>
      <c r="H161" s="41"/>
      <c r="I161" s="41">
        <f t="shared" si="10"/>
        <v>279</v>
      </c>
      <c r="J161" s="35"/>
      <c r="K161" s="42">
        <f t="shared" si="9"/>
        <v>279</v>
      </c>
      <c r="L161" s="42"/>
      <c r="M161" s="108">
        <f t="shared" si="8"/>
        <v>279</v>
      </c>
      <c r="N161" s="234"/>
      <c r="O161" s="103">
        <f t="shared" si="7"/>
        <v>279</v>
      </c>
    </row>
    <row r="162" spans="1:16" x14ac:dyDescent="0.2">
      <c r="A162" s="36" t="s">
        <v>76</v>
      </c>
      <c r="B162" s="37" t="s">
        <v>124</v>
      </c>
      <c r="C162" s="38" t="s">
        <v>3</v>
      </c>
      <c r="D162" s="37" t="s">
        <v>2</v>
      </c>
      <c r="E162" s="39" t="s">
        <v>74</v>
      </c>
      <c r="F162" s="40">
        <v>800</v>
      </c>
      <c r="G162" s="41">
        <f>G163</f>
        <v>35</v>
      </c>
      <c r="H162" s="41"/>
      <c r="I162" s="41">
        <f t="shared" si="10"/>
        <v>35</v>
      </c>
      <c r="J162" s="35"/>
      <c r="K162" s="42">
        <f t="shared" si="9"/>
        <v>35</v>
      </c>
      <c r="L162" s="42"/>
      <c r="M162" s="108">
        <f t="shared" si="8"/>
        <v>35</v>
      </c>
      <c r="N162" s="234"/>
      <c r="O162" s="103">
        <f t="shared" si="7"/>
        <v>35</v>
      </c>
    </row>
    <row r="163" spans="1:16" x14ac:dyDescent="0.2">
      <c r="A163" s="36" t="s">
        <v>75</v>
      </c>
      <c r="B163" s="37" t="s">
        <v>124</v>
      </c>
      <c r="C163" s="38" t="s">
        <v>3</v>
      </c>
      <c r="D163" s="37" t="s">
        <v>2</v>
      </c>
      <c r="E163" s="39" t="s">
        <v>74</v>
      </c>
      <c r="F163" s="40">
        <v>850</v>
      </c>
      <c r="G163" s="41">
        <v>35</v>
      </c>
      <c r="H163" s="41"/>
      <c r="I163" s="41">
        <f t="shared" si="10"/>
        <v>35</v>
      </c>
      <c r="J163" s="35"/>
      <c r="K163" s="42">
        <f t="shared" si="9"/>
        <v>35</v>
      </c>
      <c r="L163" s="42"/>
      <c r="M163" s="108">
        <f t="shared" si="8"/>
        <v>35</v>
      </c>
      <c r="N163" s="234"/>
      <c r="O163" s="103">
        <f t="shared" si="7"/>
        <v>35</v>
      </c>
    </row>
    <row r="164" spans="1:16" ht="45" x14ac:dyDescent="0.2">
      <c r="A164" s="36" t="s">
        <v>125</v>
      </c>
      <c r="B164" s="37" t="s">
        <v>124</v>
      </c>
      <c r="C164" s="38" t="s">
        <v>3</v>
      </c>
      <c r="D164" s="37" t="s">
        <v>2</v>
      </c>
      <c r="E164" s="39" t="s">
        <v>123</v>
      </c>
      <c r="F164" s="40" t="s">
        <v>7</v>
      </c>
      <c r="G164" s="41">
        <f>G165</f>
        <v>200</v>
      </c>
      <c r="H164" s="41">
        <f>H165</f>
        <v>-200</v>
      </c>
      <c r="I164" s="41">
        <f t="shared" si="10"/>
        <v>0</v>
      </c>
      <c r="J164" s="35"/>
      <c r="K164" s="42">
        <f t="shared" si="9"/>
        <v>0</v>
      </c>
      <c r="L164" s="42"/>
      <c r="M164" s="108">
        <f t="shared" si="8"/>
        <v>0</v>
      </c>
      <c r="N164" s="234"/>
      <c r="O164" s="103">
        <f t="shared" ref="O164:O230" si="12">M164+N164</f>
        <v>0</v>
      </c>
    </row>
    <row r="165" spans="1:16" ht="22.5" x14ac:dyDescent="0.2">
      <c r="A165" s="36" t="s">
        <v>14</v>
      </c>
      <c r="B165" s="37" t="s">
        <v>124</v>
      </c>
      <c r="C165" s="38" t="s">
        <v>3</v>
      </c>
      <c r="D165" s="37" t="s">
        <v>2</v>
      </c>
      <c r="E165" s="39" t="s">
        <v>123</v>
      </c>
      <c r="F165" s="40">
        <v>200</v>
      </c>
      <c r="G165" s="41">
        <f>G166</f>
        <v>200</v>
      </c>
      <c r="H165" s="41">
        <f>H166</f>
        <v>-200</v>
      </c>
      <c r="I165" s="41">
        <f t="shared" si="10"/>
        <v>0</v>
      </c>
      <c r="J165" s="35"/>
      <c r="K165" s="42">
        <f t="shared" si="9"/>
        <v>0</v>
      </c>
      <c r="L165" s="42"/>
      <c r="M165" s="108">
        <f t="shared" si="8"/>
        <v>0</v>
      </c>
      <c r="N165" s="234"/>
      <c r="O165" s="103">
        <f t="shared" si="12"/>
        <v>0</v>
      </c>
    </row>
    <row r="166" spans="1:16" ht="22.5" x14ac:dyDescent="0.2">
      <c r="A166" s="36" t="s">
        <v>13</v>
      </c>
      <c r="B166" s="37" t="s">
        <v>124</v>
      </c>
      <c r="C166" s="38" t="s">
        <v>3</v>
      </c>
      <c r="D166" s="37" t="s">
        <v>2</v>
      </c>
      <c r="E166" s="39" t="s">
        <v>123</v>
      </c>
      <c r="F166" s="40">
        <v>240</v>
      </c>
      <c r="G166" s="41">
        <v>200</v>
      </c>
      <c r="H166" s="41">
        <v>-200</v>
      </c>
      <c r="I166" s="41">
        <f t="shared" si="10"/>
        <v>0</v>
      </c>
      <c r="J166" s="35"/>
      <c r="K166" s="42">
        <f t="shared" si="9"/>
        <v>0</v>
      </c>
      <c r="L166" s="42"/>
      <c r="M166" s="108">
        <f t="shared" si="8"/>
        <v>0</v>
      </c>
      <c r="N166" s="234"/>
      <c r="O166" s="103">
        <f t="shared" si="12"/>
        <v>0</v>
      </c>
    </row>
    <row r="167" spans="1:16" ht="22.5" x14ac:dyDescent="0.2">
      <c r="A167" s="7" t="s">
        <v>353</v>
      </c>
      <c r="B167" s="37">
        <v>3</v>
      </c>
      <c r="C167" s="38">
        <v>0</v>
      </c>
      <c r="D167" s="37">
        <v>0</v>
      </c>
      <c r="E167" s="39">
        <v>83130</v>
      </c>
      <c r="F167" s="40"/>
      <c r="G167" s="41"/>
      <c r="H167" s="41">
        <f>H168</f>
        <v>350</v>
      </c>
      <c r="I167" s="41">
        <f>H167</f>
        <v>350</v>
      </c>
      <c r="J167" s="35"/>
      <c r="K167" s="42">
        <f t="shared" si="9"/>
        <v>350</v>
      </c>
      <c r="L167" s="42"/>
      <c r="M167" s="108">
        <f t="shared" si="8"/>
        <v>350</v>
      </c>
      <c r="N167" s="234"/>
      <c r="O167" s="103">
        <f t="shared" si="12"/>
        <v>350</v>
      </c>
    </row>
    <row r="168" spans="1:16" ht="22.5" x14ac:dyDescent="0.2">
      <c r="A168" s="7" t="s">
        <v>14</v>
      </c>
      <c r="B168" s="37">
        <v>3</v>
      </c>
      <c r="C168" s="38">
        <v>0</v>
      </c>
      <c r="D168" s="37">
        <v>0</v>
      </c>
      <c r="E168" s="39">
        <v>83130</v>
      </c>
      <c r="F168" s="40">
        <v>200</v>
      </c>
      <c r="G168" s="41"/>
      <c r="H168" s="41">
        <f>H169</f>
        <v>350</v>
      </c>
      <c r="I168" s="41">
        <f>H168</f>
        <v>350</v>
      </c>
      <c r="J168" s="35"/>
      <c r="K168" s="42">
        <f t="shared" si="9"/>
        <v>350</v>
      </c>
      <c r="L168" s="42"/>
      <c r="M168" s="108">
        <f t="shared" si="8"/>
        <v>350</v>
      </c>
      <c r="N168" s="234"/>
      <c r="O168" s="103">
        <f t="shared" si="12"/>
        <v>350</v>
      </c>
    </row>
    <row r="169" spans="1:16" ht="22.5" x14ac:dyDescent="0.2">
      <c r="A169" s="7" t="s">
        <v>13</v>
      </c>
      <c r="B169" s="37">
        <v>3</v>
      </c>
      <c r="C169" s="38">
        <v>0</v>
      </c>
      <c r="D169" s="37">
        <v>0</v>
      </c>
      <c r="E169" s="39">
        <v>83130</v>
      </c>
      <c r="F169" s="40">
        <v>240</v>
      </c>
      <c r="G169" s="41"/>
      <c r="H169" s="41">
        <v>350</v>
      </c>
      <c r="I169" s="41">
        <f>H169</f>
        <v>350</v>
      </c>
      <c r="J169" s="35"/>
      <c r="K169" s="42">
        <f t="shared" si="9"/>
        <v>350</v>
      </c>
      <c r="L169" s="42"/>
      <c r="M169" s="108">
        <f t="shared" si="8"/>
        <v>350</v>
      </c>
      <c r="N169" s="234"/>
      <c r="O169" s="103">
        <f t="shared" si="12"/>
        <v>350</v>
      </c>
    </row>
    <row r="170" spans="1:16" ht="45" x14ac:dyDescent="0.2">
      <c r="A170" s="36" t="s">
        <v>325</v>
      </c>
      <c r="B170" s="37" t="s">
        <v>124</v>
      </c>
      <c r="C170" s="38" t="s">
        <v>3</v>
      </c>
      <c r="D170" s="37" t="s">
        <v>2</v>
      </c>
      <c r="E170" s="39" t="s">
        <v>276</v>
      </c>
      <c r="F170" s="40" t="s">
        <v>7</v>
      </c>
      <c r="G170" s="41">
        <f>G171</f>
        <v>2234.3999999999996</v>
      </c>
      <c r="H170" s="41"/>
      <c r="I170" s="41">
        <f t="shared" si="10"/>
        <v>2234.3999999999996</v>
      </c>
      <c r="J170" s="35"/>
      <c r="K170" s="42">
        <f t="shared" si="9"/>
        <v>2234.3999999999996</v>
      </c>
      <c r="L170" s="42"/>
      <c r="M170" s="108">
        <f t="shared" si="8"/>
        <v>2234.3999999999996</v>
      </c>
      <c r="N170" s="234"/>
      <c r="O170" s="103">
        <f t="shared" si="12"/>
        <v>2234.3999999999996</v>
      </c>
    </row>
    <row r="171" spans="1:16" x14ac:dyDescent="0.2">
      <c r="A171" s="36" t="s">
        <v>29</v>
      </c>
      <c r="B171" s="37" t="s">
        <v>124</v>
      </c>
      <c r="C171" s="38" t="s">
        <v>3</v>
      </c>
      <c r="D171" s="37" t="s">
        <v>2</v>
      </c>
      <c r="E171" s="39" t="s">
        <v>276</v>
      </c>
      <c r="F171" s="40">
        <v>500</v>
      </c>
      <c r="G171" s="41">
        <f>G172</f>
        <v>2234.3999999999996</v>
      </c>
      <c r="H171" s="41"/>
      <c r="I171" s="41">
        <f t="shared" si="10"/>
        <v>2234.3999999999996</v>
      </c>
      <c r="J171" s="35"/>
      <c r="K171" s="42">
        <f t="shared" si="9"/>
        <v>2234.3999999999996</v>
      </c>
      <c r="L171" s="42"/>
      <c r="M171" s="108">
        <f t="shared" si="8"/>
        <v>2234.3999999999996</v>
      </c>
      <c r="N171" s="234"/>
      <c r="O171" s="103">
        <f t="shared" si="12"/>
        <v>2234.3999999999996</v>
      </c>
    </row>
    <row r="172" spans="1:16" x14ac:dyDescent="0.2">
      <c r="A172" s="36" t="s">
        <v>28</v>
      </c>
      <c r="B172" s="37" t="s">
        <v>124</v>
      </c>
      <c r="C172" s="38" t="s">
        <v>3</v>
      </c>
      <c r="D172" s="37" t="s">
        <v>2</v>
      </c>
      <c r="E172" s="39" t="s">
        <v>276</v>
      </c>
      <c r="F172" s="40">
        <v>540</v>
      </c>
      <c r="G172" s="41">
        <f>2149.7+84.7</f>
        <v>2234.3999999999996</v>
      </c>
      <c r="H172" s="41"/>
      <c r="I172" s="41">
        <f t="shared" si="10"/>
        <v>2234.3999999999996</v>
      </c>
      <c r="J172" s="35"/>
      <c r="K172" s="42">
        <f t="shared" si="9"/>
        <v>2234.3999999999996</v>
      </c>
      <c r="L172" s="42"/>
      <c r="M172" s="108">
        <f t="shared" ref="M172:M238" si="13">K172+L172</f>
        <v>2234.3999999999996</v>
      </c>
      <c r="N172" s="234"/>
      <c r="O172" s="103">
        <f t="shared" si="12"/>
        <v>2234.3999999999996</v>
      </c>
    </row>
    <row r="173" spans="1:16" ht="22.5" x14ac:dyDescent="0.2">
      <c r="A173" s="36" t="s">
        <v>316</v>
      </c>
      <c r="B173" s="37" t="s">
        <v>124</v>
      </c>
      <c r="C173" s="38" t="s">
        <v>3</v>
      </c>
      <c r="D173" s="37" t="s">
        <v>2</v>
      </c>
      <c r="E173" s="39" t="s">
        <v>256</v>
      </c>
      <c r="F173" s="40" t="s">
        <v>7</v>
      </c>
      <c r="G173" s="41">
        <f>G174</f>
        <v>315061.90000000002</v>
      </c>
      <c r="H173" s="41"/>
      <c r="I173" s="41">
        <f t="shared" si="10"/>
        <v>315061.90000000002</v>
      </c>
      <c r="J173" s="35"/>
      <c r="K173" s="42">
        <f t="shared" si="9"/>
        <v>315061.90000000002</v>
      </c>
      <c r="L173" s="42">
        <f>L174</f>
        <v>-314776.89999999997</v>
      </c>
      <c r="M173" s="108">
        <f t="shared" si="13"/>
        <v>285.00000000005821</v>
      </c>
      <c r="N173" s="235">
        <f>N174</f>
        <v>3382.7777000000001</v>
      </c>
      <c r="O173" s="103">
        <f t="shared" si="12"/>
        <v>3667.7777000000583</v>
      </c>
    </row>
    <row r="174" spans="1:16" ht="22.5" x14ac:dyDescent="0.2">
      <c r="A174" s="7" t="s">
        <v>114</v>
      </c>
      <c r="B174" s="37" t="s">
        <v>124</v>
      </c>
      <c r="C174" s="38" t="s">
        <v>3</v>
      </c>
      <c r="D174" s="37" t="s">
        <v>2</v>
      </c>
      <c r="E174" s="39" t="s">
        <v>256</v>
      </c>
      <c r="F174" s="40">
        <v>400</v>
      </c>
      <c r="G174" s="41">
        <f>G175</f>
        <v>315061.90000000002</v>
      </c>
      <c r="H174" s="41"/>
      <c r="I174" s="41">
        <f t="shared" si="10"/>
        <v>315061.90000000002</v>
      </c>
      <c r="J174" s="35"/>
      <c r="K174" s="42">
        <f t="shared" si="9"/>
        <v>315061.90000000002</v>
      </c>
      <c r="L174" s="42">
        <f>L175</f>
        <v>-314776.89999999997</v>
      </c>
      <c r="M174" s="108">
        <f t="shared" si="13"/>
        <v>285.00000000005821</v>
      </c>
      <c r="N174" s="235">
        <f>N175</f>
        <v>3382.7777000000001</v>
      </c>
      <c r="O174" s="103">
        <f t="shared" si="12"/>
        <v>3667.7777000000583</v>
      </c>
    </row>
    <row r="175" spans="1:16" x14ac:dyDescent="0.2">
      <c r="A175" s="7" t="s">
        <v>113</v>
      </c>
      <c r="B175" s="37" t="s">
        <v>124</v>
      </c>
      <c r="C175" s="38" t="s">
        <v>3</v>
      </c>
      <c r="D175" s="37" t="s">
        <v>2</v>
      </c>
      <c r="E175" s="39" t="s">
        <v>256</v>
      </c>
      <c r="F175" s="40">
        <v>410</v>
      </c>
      <c r="G175" s="41">
        <v>315061.90000000002</v>
      </c>
      <c r="H175" s="41"/>
      <c r="I175" s="41">
        <f t="shared" si="10"/>
        <v>315061.90000000002</v>
      </c>
      <c r="J175" s="35"/>
      <c r="K175" s="42">
        <f t="shared" si="9"/>
        <v>315061.90000000002</v>
      </c>
      <c r="L175" s="42">
        <f>-205398.1-109349-314.8+285</f>
        <v>-314776.89999999997</v>
      </c>
      <c r="M175" s="108">
        <f t="shared" si="13"/>
        <v>285.00000000005821</v>
      </c>
      <c r="N175" s="235">
        <v>3382.7777000000001</v>
      </c>
      <c r="O175" s="103">
        <f t="shared" si="12"/>
        <v>3667.7777000000583</v>
      </c>
    </row>
    <row r="176" spans="1:16" ht="56.25" x14ac:dyDescent="0.2">
      <c r="A176" s="29" t="s">
        <v>340</v>
      </c>
      <c r="B176" s="30" t="s">
        <v>177</v>
      </c>
      <c r="C176" s="31" t="s">
        <v>3</v>
      </c>
      <c r="D176" s="30" t="s">
        <v>2</v>
      </c>
      <c r="E176" s="32" t="s">
        <v>9</v>
      </c>
      <c r="F176" s="33" t="s">
        <v>7</v>
      </c>
      <c r="G176" s="34">
        <f>G180+G183+G186+G189+G192+G195+G202+G209+G215+G212+G218+G223+G226+G229+G232+G235+G238+G244+G241+G247+G250+G260+G263+G266</f>
        <v>663082.99999999988</v>
      </c>
      <c r="H176" s="34"/>
      <c r="I176" s="34">
        <f t="shared" si="10"/>
        <v>663082.99999999988</v>
      </c>
      <c r="J176" s="34">
        <f>J218+J226+J183+J263+J223+J238+J241+J244</f>
        <v>3032.6785999999997</v>
      </c>
      <c r="K176" s="28">
        <f t="shared" si="9"/>
        <v>666115.67859999987</v>
      </c>
      <c r="L176" s="28">
        <f>L241+L218+L257</f>
        <v>5967.0650000000005</v>
      </c>
      <c r="M176" s="112">
        <f t="shared" si="13"/>
        <v>672082.74359999981</v>
      </c>
      <c r="N176" s="227">
        <f>N257+N260+N269+N218+N223+N266+N177+N238+N241+N244+N247+N250+N226+N253</f>
        <v>7083.9865200000004</v>
      </c>
      <c r="O176" s="227">
        <f t="shared" si="12"/>
        <v>679166.73011999985</v>
      </c>
      <c r="P176" s="197"/>
    </row>
    <row r="177" spans="1:15" ht="18" customHeight="1" x14ac:dyDescent="0.2">
      <c r="A177" s="7" t="s">
        <v>431</v>
      </c>
      <c r="B177" s="37" t="s">
        <v>177</v>
      </c>
      <c r="C177" s="38" t="s">
        <v>3</v>
      </c>
      <c r="D177" s="37" t="s">
        <v>2</v>
      </c>
      <c r="E177" s="39">
        <v>71400</v>
      </c>
      <c r="F177" s="33"/>
      <c r="G177" s="34"/>
      <c r="H177" s="34"/>
      <c r="I177" s="34"/>
      <c r="J177" s="34"/>
      <c r="K177" s="28"/>
      <c r="L177" s="28"/>
      <c r="M177" s="112"/>
      <c r="N177" s="103">
        <f>N178</f>
        <v>300</v>
      </c>
      <c r="O177" s="103">
        <f t="shared" si="12"/>
        <v>300</v>
      </c>
    </row>
    <row r="178" spans="1:15" ht="21.6" customHeight="1" x14ac:dyDescent="0.2">
      <c r="A178" s="7" t="s">
        <v>87</v>
      </c>
      <c r="B178" s="37" t="s">
        <v>177</v>
      </c>
      <c r="C178" s="38" t="s">
        <v>3</v>
      </c>
      <c r="D178" s="37" t="s">
        <v>2</v>
      </c>
      <c r="E178" s="39">
        <v>71400</v>
      </c>
      <c r="F178" s="40">
        <v>600</v>
      </c>
      <c r="G178" s="34"/>
      <c r="H178" s="34"/>
      <c r="I178" s="34"/>
      <c r="J178" s="34"/>
      <c r="K178" s="28"/>
      <c r="L178" s="28"/>
      <c r="M178" s="112"/>
      <c r="N178" s="103">
        <f>N179</f>
        <v>300</v>
      </c>
      <c r="O178" s="103">
        <f t="shared" si="12"/>
        <v>300</v>
      </c>
    </row>
    <row r="179" spans="1:15" x14ac:dyDescent="0.2">
      <c r="A179" s="7" t="s">
        <v>178</v>
      </c>
      <c r="B179" s="37" t="s">
        <v>177</v>
      </c>
      <c r="C179" s="38" t="s">
        <v>3</v>
      </c>
      <c r="D179" s="37" t="s">
        <v>2</v>
      </c>
      <c r="E179" s="39">
        <v>71400</v>
      </c>
      <c r="F179" s="40">
        <v>610</v>
      </c>
      <c r="G179" s="34"/>
      <c r="H179" s="34"/>
      <c r="I179" s="34"/>
      <c r="J179" s="34"/>
      <c r="K179" s="28"/>
      <c r="L179" s="28"/>
      <c r="M179" s="112"/>
      <c r="N179" s="103">
        <v>300</v>
      </c>
      <c r="O179" s="103">
        <f t="shared" si="12"/>
        <v>300</v>
      </c>
    </row>
    <row r="180" spans="1:15" ht="33.75" x14ac:dyDescent="0.2">
      <c r="A180" s="36" t="s">
        <v>204</v>
      </c>
      <c r="B180" s="37" t="s">
        <v>177</v>
      </c>
      <c r="C180" s="38" t="s">
        <v>3</v>
      </c>
      <c r="D180" s="37" t="s">
        <v>2</v>
      </c>
      <c r="E180" s="39" t="s">
        <v>203</v>
      </c>
      <c r="F180" s="40" t="s">
        <v>7</v>
      </c>
      <c r="G180" s="41">
        <f>G181</f>
        <v>2134</v>
      </c>
      <c r="H180" s="41"/>
      <c r="I180" s="41">
        <f t="shared" si="10"/>
        <v>2134</v>
      </c>
      <c r="J180" s="35"/>
      <c r="K180" s="42">
        <f t="shared" si="9"/>
        <v>2134</v>
      </c>
      <c r="L180" s="42"/>
      <c r="M180" s="108">
        <f t="shared" si="13"/>
        <v>2134</v>
      </c>
      <c r="N180" s="234"/>
      <c r="O180" s="103">
        <f t="shared" si="12"/>
        <v>2134</v>
      </c>
    </row>
    <row r="181" spans="1:15" ht="22.5" x14ac:dyDescent="0.2">
      <c r="A181" s="36" t="s">
        <v>87</v>
      </c>
      <c r="B181" s="37" t="s">
        <v>177</v>
      </c>
      <c r="C181" s="38" t="s">
        <v>3</v>
      </c>
      <c r="D181" s="37" t="s">
        <v>2</v>
      </c>
      <c r="E181" s="39" t="s">
        <v>203</v>
      </c>
      <c r="F181" s="40">
        <v>600</v>
      </c>
      <c r="G181" s="41">
        <f>G182</f>
        <v>2134</v>
      </c>
      <c r="H181" s="41"/>
      <c r="I181" s="41">
        <f t="shared" si="10"/>
        <v>2134</v>
      </c>
      <c r="J181" s="35"/>
      <c r="K181" s="42">
        <f t="shared" si="9"/>
        <v>2134</v>
      </c>
      <c r="L181" s="42"/>
      <c r="M181" s="108">
        <f t="shared" si="13"/>
        <v>2134</v>
      </c>
      <c r="N181" s="234"/>
      <c r="O181" s="103">
        <f t="shared" si="12"/>
        <v>2134</v>
      </c>
    </row>
    <row r="182" spans="1:15" x14ac:dyDescent="0.2">
      <c r="A182" s="36" t="s">
        <v>178</v>
      </c>
      <c r="B182" s="37" t="s">
        <v>177</v>
      </c>
      <c r="C182" s="38" t="s">
        <v>3</v>
      </c>
      <c r="D182" s="37" t="s">
        <v>2</v>
      </c>
      <c r="E182" s="39" t="s">
        <v>203</v>
      </c>
      <c r="F182" s="40">
        <v>610</v>
      </c>
      <c r="G182" s="41">
        <v>2134</v>
      </c>
      <c r="H182" s="41"/>
      <c r="I182" s="41">
        <f t="shared" si="10"/>
        <v>2134</v>
      </c>
      <c r="J182" s="35"/>
      <c r="K182" s="42">
        <f t="shared" si="9"/>
        <v>2134</v>
      </c>
      <c r="L182" s="42"/>
      <c r="M182" s="108">
        <f t="shared" si="13"/>
        <v>2134</v>
      </c>
      <c r="N182" s="234"/>
      <c r="O182" s="103">
        <f t="shared" si="12"/>
        <v>2134</v>
      </c>
    </row>
    <row r="183" spans="1:15" ht="45" x14ac:dyDescent="0.2">
      <c r="A183" s="36" t="s">
        <v>186</v>
      </c>
      <c r="B183" s="37" t="s">
        <v>177</v>
      </c>
      <c r="C183" s="38" t="s">
        <v>3</v>
      </c>
      <c r="D183" s="37" t="s">
        <v>2</v>
      </c>
      <c r="E183" s="39" t="s">
        <v>185</v>
      </c>
      <c r="F183" s="40" t="s">
        <v>7</v>
      </c>
      <c r="G183" s="41">
        <f>G184</f>
        <v>49.1</v>
      </c>
      <c r="H183" s="41"/>
      <c r="I183" s="41">
        <f t="shared" si="10"/>
        <v>49.1</v>
      </c>
      <c r="J183" s="52">
        <f>J184</f>
        <v>-49.1</v>
      </c>
      <c r="K183" s="42">
        <f t="shared" si="9"/>
        <v>0</v>
      </c>
      <c r="L183" s="42"/>
      <c r="M183" s="108">
        <f t="shared" si="13"/>
        <v>0</v>
      </c>
      <c r="N183" s="234"/>
      <c r="O183" s="103">
        <f t="shared" si="12"/>
        <v>0</v>
      </c>
    </row>
    <row r="184" spans="1:15" ht="22.5" x14ac:dyDescent="0.2">
      <c r="A184" s="36" t="s">
        <v>87</v>
      </c>
      <c r="B184" s="37" t="s">
        <v>177</v>
      </c>
      <c r="C184" s="38" t="s">
        <v>3</v>
      </c>
      <c r="D184" s="37" t="s">
        <v>2</v>
      </c>
      <c r="E184" s="39" t="s">
        <v>185</v>
      </c>
      <c r="F184" s="40">
        <v>600</v>
      </c>
      <c r="G184" s="41">
        <f>G185</f>
        <v>49.1</v>
      </c>
      <c r="H184" s="41"/>
      <c r="I184" s="41">
        <f t="shared" si="10"/>
        <v>49.1</v>
      </c>
      <c r="J184" s="52">
        <f>J185</f>
        <v>-49.1</v>
      </c>
      <c r="K184" s="42">
        <f t="shared" si="9"/>
        <v>0</v>
      </c>
      <c r="L184" s="42"/>
      <c r="M184" s="108">
        <f t="shared" si="13"/>
        <v>0</v>
      </c>
      <c r="N184" s="234"/>
      <c r="O184" s="103">
        <f t="shared" si="12"/>
        <v>0</v>
      </c>
    </row>
    <row r="185" spans="1:15" x14ac:dyDescent="0.2">
      <c r="A185" s="36" t="s">
        <v>178</v>
      </c>
      <c r="B185" s="37" t="s">
        <v>177</v>
      </c>
      <c r="C185" s="38" t="s">
        <v>3</v>
      </c>
      <c r="D185" s="37" t="s">
        <v>2</v>
      </c>
      <c r="E185" s="39" t="s">
        <v>185</v>
      </c>
      <c r="F185" s="40">
        <v>610</v>
      </c>
      <c r="G185" s="41">
        <v>49.1</v>
      </c>
      <c r="H185" s="41"/>
      <c r="I185" s="41">
        <f t="shared" si="10"/>
        <v>49.1</v>
      </c>
      <c r="J185" s="52">
        <v>-49.1</v>
      </c>
      <c r="K185" s="42">
        <f t="shared" si="9"/>
        <v>0</v>
      </c>
      <c r="L185" s="42"/>
      <c r="M185" s="108">
        <f t="shared" si="13"/>
        <v>0</v>
      </c>
      <c r="N185" s="234"/>
      <c r="O185" s="103">
        <f t="shared" si="12"/>
        <v>0</v>
      </c>
    </row>
    <row r="186" spans="1:15" ht="56.25" x14ac:dyDescent="0.2">
      <c r="A186" s="36" t="s">
        <v>212</v>
      </c>
      <c r="B186" s="37" t="s">
        <v>177</v>
      </c>
      <c r="C186" s="38" t="s">
        <v>3</v>
      </c>
      <c r="D186" s="37" t="s">
        <v>2</v>
      </c>
      <c r="E186" s="39" t="s">
        <v>211</v>
      </c>
      <c r="F186" s="40" t="s">
        <v>7</v>
      </c>
      <c r="G186" s="41">
        <f>G187</f>
        <v>31732</v>
      </c>
      <c r="H186" s="41"/>
      <c r="I186" s="41">
        <f t="shared" si="10"/>
        <v>31732</v>
      </c>
      <c r="J186" s="35"/>
      <c r="K186" s="42">
        <f t="shared" si="9"/>
        <v>31732</v>
      </c>
      <c r="L186" s="42"/>
      <c r="M186" s="108">
        <f t="shared" si="13"/>
        <v>31732</v>
      </c>
      <c r="N186" s="234"/>
      <c r="O186" s="103">
        <f t="shared" si="12"/>
        <v>31732</v>
      </c>
    </row>
    <row r="187" spans="1:15" ht="22.5" x14ac:dyDescent="0.2">
      <c r="A187" s="36" t="s">
        <v>87</v>
      </c>
      <c r="B187" s="37" t="s">
        <v>177</v>
      </c>
      <c r="C187" s="38" t="s">
        <v>3</v>
      </c>
      <c r="D187" s="37" t="s">
        <v>2</v>
      </c>
      <c r="E187" s="39" t="s">
        <v>211</v>
      </c>
      <c r="F187" s="40">
        <v>600</v>
      </c>
      <c r="G187" s="41">
        <f>G188</f>
        <v>31732</v>
      </c>
      <c r="H187" s="41"/>
      <c r="I187" s="41">
        <f t="shared" si="10"/>
        <v>31732</v>
      </c>
      <c r="J187" s="35"/>
      <c r="K187" s="42">
        <f t="shared" si="9"/>
        <v>31732</v>
      </c>
      <c r="L187" s="42"/>
      <c r="M187" s="108">
        <f t="shared" si="13"/>
        <v>31732</v>
      </c>
      <c r="N187" s="234"/>
      <c r="O187" s="103">
        <f t="shared" si="12"/>
        <v>31732</v>
      </c>
    </row>
    <row r="188" spans="1:15" x14ac:dyDescent="0.2">
      <c r="A188" s="36" t="s">
        <v>178</v>
      </c>
      <c r="B188" s="37" t="s">
        <v>177</v>
      </c>
      <c r="C188" s="38" t="s">
        <v>3</v>
      </c>
      <c r="D188" s="37" t="s">
        <v>2</v>
      </c>
      <c r="E188" s="39" t="s">
        <v>211</v>
      </c>
      <c r="F188" s="40">
        <v>610</v>
      </c>
      <c r="G188" s="41">
        <f>10262.2+20616+124.7+729.1</f>
        <v>31732</v>
      </c>
      <c r="H188" s="41"/>
      <c r="I188" s="41">
        <f t="shared" si="10"/>
        <v>31732</v>
      </c>
      <c r="J188" s="35"/>
      <c r="K188" s="42">
        <f t="shared" ref="K188:K251" si="14">I188+J188</f>
        <v>31732</v>
      </c>
      <c r="L188" s="42"/>
      <c r="M188" s="108">
        <f t="shared" si="13"/>
        <v>31732</v>
      </c>
      <c r="N188" s="234"/>
      <c r="O188" s="103">
        <f t="shared" si="12"/>
        <v>31732</v>
      </c>
    </row>
    <row r="189" spans="1:15" x14ac:dyDescent="0.2">
      <c r="A189" s="36" t="s">
        <v>221</v>
      </c>
      <c r="B189" s="37" t="s">
        <v>177</v>
      </c>
      <c r="C189" s="38" t="s">
        <v>3</v>
      </c>
      <c r="D189" s="37" t="s">
        <v>2</v>
      </c>
      <c r="E189" s="39" t="s">
        <v>220</v>
      </c>
      <c r="F189" s="40" t="s">
        <v>7</v>
      </c>
      <c r="G189" s="41">
        <f>G190</f>
        <v>372969.69999999995</v>
      </c>
      <c r="H189" s="41"/>
      <c r="I189" s="41">
        <f t="shared" si="10"/>
        <v>372969.69999999995</v>
      </c>
      <c r="J189" s="35"/>
      <c r="K189" s="42">
        <f t="shared" si="14"/>
        <v>372969.69999999995</v>
      </c>
      <c r="L189" s="42"/>
      <c r="M189" s="108">
        <f t="shared" si="13"/>
        <v>372969.69999999995</v>
      </c>
      <c r="N189" s="234"/>
      <c r="O189" s="103">
        <f t="shared" si="12"/>
        <v>372969.69999999995</v>
      </c>
    </row>
    <row r="190" spans="1:15" ht="22.5" x14ac:dyDescent="0.2">
      <c r="A190" s="36" t="s">
        <v>87</v>
      </c>
      <c r="B190" s="37" t="s">
        <v>177</v>
      </c>
      <c r="C190" s="38" t="s">
        <v>3</v>
      </c>
      <c r="D190" s="37" t="s">
        <v>2</v>
      </c>
      <c r="E190" s="39" t="s">
        <v>220</v>
      </c>
      <c r="F190" s="40">
        <v>600</v>
      </c>
      <c r="G190" s="41">
        <f>G191</f>
        <v>372969.69999999995</v>
      </c>
      <c r="H190" s="41"/>
      <c r="I190" s="41">
        <f t="shared" si="10"/>
        <v>372969.69999999995</v>
      </c>
      <c r="J190" s="35"/>
      <c r="K190" s="42">
        <f t="shared" si="14"/>
        <v>372969.69999999995</v>
      </c>
      <c r="L190" s="42"/>
      <c r="M190" s="108">
        <f t="shared" si="13"/>
        <v>372969.69999999995</v>
      </c>
      <c r="N190" s="234"/>
      <c r="O190" s="103">
        <f t="shared" si="12"/>
        <v>372969.69999999995</v>
      </c>
    </row>
    <row r="191" spans="1:15" x14ac:dyDescent="0.2">
      <c r="A191" s="36" t="s">
        <v>178</v>
      </c>
      <c r="B191" s="37" t="s">
        <v>177</v>
      </c>
      <c r="C191" s="38" t="s">
        <v>3</v>
      </c>
      <c r="D191" s="37" t="s">
        <v>2</v>
      </c>
      <c r="E191" s="39" t="s">
        <v>220</v>
      </c>
      <c r="F191" s="40">
        <v>610</v>
      </c>
      <c r="G191" s="41">
        <f>110475.4+262494.3</f>
        <v>372969.69999999995</v>
      </c>
      <c r="H191" s="41"/>
      <c r="I191" s="41">
        <f t="shared" si="10"/>
        <v>372969.69999999995</v>
      </c>
      <c r="J191" s="35"/>
      <c r="K191" s="42">
        <f t="shared" si="14"/>
        <v>372969.69999999995</v>
      </c>
      <c r="L191" s="42"/>
      <c r="M191" s="108">
        <f t="shared" si="13"/>
        <v>372969.69999999995</v>
      </c>
      <c r="N191" s="234"/>
      <c r="O191" s="103">
        <f t="shared" si="12"/>
        <v>372969.69999999995</v>
      </c>
    </row>
    <row r="192" spans="1:15" ht="33.75" x14ac:dyDescent="0.2">
      <c r="A192" s="36" t="s">
        <v>184</v>
      </c>
      <c r="B192" s="37" t="s">
        <v>177</v>
      </c>
      <c r="C192" s="38" t="s">
        <v>3</v>
      </c>
      <c r="D192" s="37" t="s">
        <v>2</v>
      </c>
      <c r="E192" s="39" t="s">
        <v>183</v>
      </c>
      <c r="F192" s="40" t="s">
        <v>7</v>
      </c>
      <c r="G192" s="41">
        <f>G193</f>
        <v>7632.2</v>
      </c>
      <c r="H192" s="41"/>
      <c r="I192" s="41">
        <f t="shared" si="10"/>
        <v>7632.2</v>
      </c>
      <c r="J192" s="35"/>
      <c r="K192" s="42">
        <f t="shared" si="14"/>
        <v>7632.2</v>
      </c>
      <c r="L192" s="42"/>
      <c r="M192" s="108">
        <f t="shared" si="13"/>
        <v>7632.2</v>
      </c>
      <c r="N192" s="234"/>
      <c r="O192" s="103">
        <f t="shared" si="12"/>
        <v>7632.2</v>
      </c>
    </row>
    <row r="193" spans="1:15" ht="22.5" x14ac:dyDescent="0.2">
      <c r="A193" s="36" t="s">
        <v>87</v>
      </c>
      <c r="B193" s="37" t="s">
        <v>177</v>
      </c>
      <c r="C193" s="38" t="s">
        <v>3</v>
      </c>
      <c r="D193" s="37" t="s">
        <v>2</v>
      </c>
      <c r="E193" s="39" t="s">
        <v>183</v>
      </c>
      <c r="F193" s="40">
        <v>600</v>
      </c>
      <c r="G193" s="41">
        <f>G194</f>
        <v>7632.2</v>
      </c>
      <c r="H193" s="41"/>
      <c r="I193" s="41">
        <f t="shared" si="10"/>
        <v>7632.2</v>
      </c>
      <c r="J193" s="35"/>
      <c r="K193" s="42">
        <f t="shared" si="14"/>
        <v>7632.2</v>
      </c>
      <c r="L193" s="42"/>
      <c r="M193" s="108">
        <f t="shared" si="13"/>
        <v>7632.2</v>
      </c>
      <c r="N193" s="234"/>
      <c r="O193" s="103">
        <f t="shared" si="12"/>
        <v>7632.2</v>
      </c>
    </row>
    <row r="194" spans="1:15" x14ac:dyDescent="0.2">
      <c r="A194" s="36" t="s">
        <v>178</v>
      </c>
      <c r="B194" s="37" t="s">
        <v>177</v>
      </c>
      <c r="C194" s="38" t="s">
        <v>3</v>
      </c>
      <c r="D194" s="37" t="s">
        <v>2</v>
      </c>
      <c r="E194" s="39" t="s">
        <v>183</v>
      </c>
      <c r="F194" s="40">
        <v>610</v>
      </c>
      <c r="G194" s="41">
        <v>7632.2</v>
      </c>
      <c r="H194" s="41"/>
      <c r="I194" s="41">
        <f t="shared" si="10"/>
        <v>7632.2</v>
      </c>
      <c r="J194" s="35"/>
      <c r="K194" s="42">
        <f t="shared" si="14"/>
        <v>7632.2</v>
      </c>
      <c r="L194" s="42"/>
      <c r="M194" s="108">
        <f t="shared" si="13"/>
        <v>7632.2</v>
      </c>
      <c r="N194" s="234"/>
      <c r="O194" s="103">
        <f t="shared" si="12"/>
        <v>7632.2</v>
      </c>
    </row>
    <row r="195" spans="1:15" ht="22.5" x14ac:dyDescent="0.2">
      <c r="A195" s="36" t="s">
        <v>195</v>
      </c>
      <c r="B195" s="37" t="s">
        <v>177</v>
      </c>
      <c r="C195" s="38" t="s">
        <v>3</v>
      </c>
      <c r="D195" s="37" t="s">
        <v>2</v>
      </c>
      <c r="E195" s="39" t="s">
        <v>11</v>
      </c>
      <c r="F195" s="40" t="s">
        <v>7</v>
      </c>
      <c r="G195" s="41">
        <f>G196+G198+G200</f>
        <v>4069.4</v>
      </c>
      <c r="H195" s="41"/>
      <c r="I195" s="41">
        <f t="shared" si="10"/>
        <v>4069.4</v>
      </c>
      <c r="J195" s="35"/>
      <c r="K195" s="42">
        <f t="shared" si="14"/>
        <v>4069.4</v>
      </c>
      <c r="L195" s="42"/>
      <c r="M195" s="108">
        <f t="shared" si="13"/>
        <v>4069.4</v>
      </c>
      <c r="N195" s="234"/>
      <c r="O195" s="103">
        <f t="shared" si="12"/>
        <v>4069.4</v>
      </c>
    </row>
    <row r="196" spans="1:15" ht="45" x14ac:dyDescent="0.2">
      <c r="A196" s="36" t="s">
        <v>6</v>
      </c>
      <c r="B196" s="37" t="s">
        <v>177</v>
      </c>
      <c r="C196" s="38" t="s">
        <v>3</v>
      </c>
      <c r="D196" s="37" t="s">
        <v>2</v>
      </c>
      <c r="E196" s="39" t="s">
        <v>11</v>
      </c>
      <c r="F196" s="40">
        <v>100</v>
      </c>
      <c r="G196" s="41">
        <f>G197</f>
        <v>4000</v>
      </c>
      <c r="H196" s="41"/>
      <c r="I196" s="41">
        <f t="shared" si="10"/>
        <v>4000</v>
      </c>
      <c r="J196" s="35"/>
      <c r="K196" s="42">
        <f t="shared" si="14"/>
        <v>4000</v>
      </c>
      <c r="L196" s="42"/>
      <c r="M196" s="108">
        <f t="shared" si="13"/>
        <v>4000</v>
      </c>
      <c r="N196" s="234"/>
      <c r="O196" s="103">
        <f t="shared" si="12"/>
        <v>4000</v>
      </c>
    </row>
    <row r="197" spans="1:15" ht="22.5" x14ac:dyDescent="0.2">
      <c r="A197" s="36" t="s">
        <v>5</v>
      </c>
      <c r="B197" s="37" t="s">
        <v>177</v>
      </c>
      <c r="C197" s="38" t="s">
        <v>3</v>
      </c>
      <c r="D197" s="37" t="s">
        <v>2</v>
      </c>
      <c r="E197" s="39" t="s">
        <v>11</v>
      </c>
      <c r="F197" s="40">
        <v>120</v>
      </c>
      <c r="G197" s="41">
        <v>4000</v>
      </c>
      <c r="H197" s="41"/>
      <c r="I197" s="41">
        <f t="shared" si="10"/>
        <v>4000</v>
      </c>
      <c r="J197" s="35"/>
      <c r="K197" s="42">
        <f t="shared" si="14"/>
        <v>4000</v>
      </c>
      <c r="L197" s="42"/>
      <c r="M197" s="108">
        <f t="shared" si="13"/>
        <v>4000</v>
      </c>
      <c r="N197" s="234"/>
      <c r="O197" s="103">
        <f t="shared" si="12"/>
        <v>4000</v>
      </c>
    </row>
    <row r="198" spans="1:15" ht="22.5" x14ac:dyDescent="0.2">
      <c r="A198" s="36" t="s">
        <v>14</v>
      </c>
      <c r="B198" s="37" t="s">
        <v>177</v>
      </c>
      <c r="C198" s="38" t="s">
        <v>3</v>
      </c>
      <c r="D198" s="37" t="s">
        <v>2</v>
      </c>
      <c r="E198" s="39" t="s">
        <v>11</v>
      </c>
      <c r="F198" s="40">
        <v>200</v>
      </c>
      <c r="G198" s="41">
        <f>G199</f>
        <v>68.900000000000006</v>
      </c>
      <c r="H198" s="41"/>
      <c r="I198" s="41">
        <f t="shared" si="10"/>
        <v>68.900000000000006</v>
      </c>
      <c r="J198" s="35"/>
      <c r="K198" s="42">
        <f t="shared" si="14"/>
        <v>68.900000000000006</v>
      </c>
      <c r="L198" s="42"/>
      <c r="M198" s="108">
        <f t="shared" si="13"/>
        <v>68.900000000000006</v>
      </c>
      <c r="N198" s="234"/>
      <c r="O198" s="103">
        <f t="shared" si="12"/>
        <v>68.900000000000006</v>
      </c>
    </row>
    <row r="199" spans="1:15" ht="22.5" x14ac:dyDescent="0.2">
      <c r="A199" s="36" t="s">
        <v>13</v>
      </c>
      <c r="B199" s="37" t="s">
        <v>177</v>
      </c>
      <c r="C199" s="38" t="s">
        <v>3</v>
      </c>
      <c r="D199" s="37" t="s">
        <v>2</v>
      </c>
      <c r="E199" s="39" t="s">
        <v>11</v>
      </c>
      <c r="F199" s="40">
        <v>240</v>
      </c>
      <c r="G199" s="41">
        <f>5+2+2.9+2+30.7+26.3</f>
        <v>68.900000000000006</v>
      </c>
      <c r="H199" s="41"/>
      <c r="I199" s="41">
        <f t="shared" si="10"/>
        <v>68.900000000000006</v>
      </c>
      <c r="J199" s="35"/>
      <c r="K199" s="42">
        <f t="shared" si="14"/>
        <v>68.900000000000006</v>
      </c>
      <c r="L199" s="42"/>
      <c r="M199" s="108">
        <f t="shared" si="13"/>
        <v>68.900000000000006</v>
      </c>
      <c r="N199" s="234"/>
      <c r="O199" s="103">
        <f t="shared" si="12"/>
        <v>68.900000000000006</v>
      </c>
    </row>
    <row r="200" spans="1:15" x14ac:dyDescent="0.2">
      <c r="A200" s="36" t="s">
        <v>76</v>
      </c>
      <c r="B200" s="37" t="s">
        <v>177</v>
      </c>
      <c r="C200" s="38" t="s">
        <v>3</v>
      </c>
      <c r="D200" s="37" t="s">
        <v>2</v>
      </c>
      <c r="E200" s="39" t="s">
        <v>11</v>
      </c>
      <c r="F200" s="40">
        <v>800</v>
      </c>
      <c r="G200" s="41">
        <f>G201</f>
        <v>0.5</v>
      </c>
      <c r="H200" s="41"/>
      <c r="I200" s="41">
        <f t="shared" si="10"/>
        <v>0.5</v>
      </c>
      <c r="J200" s="35"/>
      <c r="K200" s="42">
        <f t="shared" si="14"/>
        <v>0.5</v>
      </c>
      <c r="L200" s="42"/>
      <c r="M200" s="108">
        <f t="shared" si="13"/>
        <v>0.5</v>
      </c>
      <c r="N200" s="234"/>
      <c r="O200" s="103">
        <f t="shared" si="12"/>
        <v>0.5</v>
      </c>
    </row>
    <row r="201" spans="1:15" x14ac:dyDescent="0.2">
      <c r="A201" s="36" t="s">
        <v>75</v>
      </c>
      <c r="B201" s="37" t="s">
        <v>177</v>
      </c>
      <c r="C201" s="38" t="s">
        <v>3</v>
      </c>
      <c r="D201" s="37" t="s">
        <v>2</v>
      </c>
      <c r="E201" s="39" t="s">
        <v>11</v>
      </c>
      <c r="F201" s="40">
        <v>850</v>
      </c>
      <c r="G201" s="41">
        <v>0.5</v>
      </c>
      <c r="H201" s="41"/>
      <c r="I201" s="41">
        <f t="shared" ref="I201:I275" si="15">G201+H201</f>
        <v>0.5</v>
      </c>
      <c r="J201" s="35"/>
      <c r="K201" s="42">
        <f t="shared" si="14"/>
        <v>0.5</v>
      </c>
      <c r="L201" s="42"/>
      <c r="M201" s="108">
        <f t="shared" si="13"/>
        <v>0.5</v>
      </c>
      <c r="N201" s="234"/>
      <c r="O201" s="103">
        <f t="shared" si="12"/>
        <v>0.5</v>
      </c>
    </row>
    <row r="202" spans="1:15" ht="22.5" x14ac:dyDescent="0.2">
      <c r="A202" s="36" t="s">
        <v>78</v>
      </c>
      <c r="B202" s="37" t="s">
        <v>177</v>
      </c>
      <c r="C202" s="38" t="s">
        <v>3</v>
      </c>
      <c r="D202" s="37" t="s">
        <v>2</v>
      </c>
      <c r="E202" s="39" t="s">
        <v>74</v>
      </c>
      <c r="F202" s="40" t="s">
        <v>7</v>
      </c>
      <c r="G202" s="41">
        <f>G203+G205+G207</f>
        <v>9196.7999999999993</v>
      </c>
      <c r="H202" s="41"/>
      <c r="I202" s="41">
        <f t="shared" si="15"/>
        <v>9196.7999999999993</v>
      </c>
      <c r="J202" s="35"/>
      <c r="K202" s="42">
        <f t="shared" si="14"/>
        <v>9196.7999999999993</v>
      </c>
      <c r="L202" s="42"/>
      <c r="M202" s="108">
        <f t="shared" si="13"/>
        <v>9196.7999999999993</v>
      </c>
      <c r="N202" s="108"/>
      <c r="O202" s="103">
        <f t="shared" si="12"/>
        <v>9196.7999999999993</v>
      </c>
    </row>
    <row r="203" spans="1:15" ht="45" x14ac:dyDescent="0.2">
      <c r="A203" s="36" t="s">
        <v>6</v>
      </c>
      <c r="B203" s="37" t="s">
        <v>177</v>
      </c>
      <c r="C203" s="38" t="s">
        <v>3</v>
      </c>
      <c r="D203" s="37" t="s">
        <v>2</v>
      </c>
      <c r="E203" s="39" t="s">
        <v>74</v>
      </c>
      <c r="F203" s="40">
        <v>100</v>
      </c>
      <c r="G203" s="41">
        <f>G204</f>
        <v>8509.5</v>
      </c>
      <c r="H203" s="41"/>
      <c r="I203" s="41">
        <f t="shared" si="15"/>
        <v>8509.5</v>
      </c>
      <c r="J203" s="35"/>
      <c r="K203" s="42">
        <f t="shared" si="14"/>
        <v>8509.5</v>
      </c>
      <c r="L203" s="42"/>
      <c r="M203" s="108">
        <f t="shared" si="13"/>
        <v>8509.5</v>
      </c>
      <c r="N203" s="234"/>
      <c r="O203" s="103">
        <f t="shared" si="12"/>
        <v>8509.5</v>
      </c>
    </row>
    <row r="204" spans="1:15" x14ac:dyDescent="0.2">
      <c r="A204" s="36" t="s">
        <v>77</v>
      </c>
      <c r="B204" s="37" t="s">
        <v>177</v>
      </c>
      <c r="C204" s="38" t="s">
        <v>3</v>
      </c>
      <c r="D204" s="37" t="s">
        <v>2</v>
      </c>
      <c r="E204" s="39" t="s">
        <v>74</v>
      </c>
      <c r="F204" s="40">
        <v>110</v>
      </c>
      <c r="G204" s="41">
        <f>2053.1+106.2+620.1+4326.1+97.5+1306.5</f>
        <v>8509.5</v>
      </c>
      <c r="H204" s="41"/>
      <c r="I204" s="41">
        <f t="shared" si="15"/>
        <v>8509.5</v>
      </c>
      <c r="J204" s="35"/>
      <c r="K204" s="42">
        <f t="shared" si="14"/>
        <v>8509.5</v>
      </c>
      <c r="L204" s="42"/>
      <c r="M204" s="108">
        <f t="shared" si="13"/>
        <v>8509.5</v>
      </c>
      <c r="N204" s="234"/>
      <c r="O204" s="103">
        <f t="shared" si="12"/>
        <v>8509.5</v>
      </c>
    </row>
    <row r="205" spans="1:15" ht="22.5" x14ac:dyDescent="0.2">
      <c r="A205" s="36" t="s">
        <v>14</v>
      </c>
      <c r="B205" s="37" t="s">
        <v>177</v>
      </c>
      <c r="C205" s="38" t="s">
        <v>3</v>
      </c>
      <c r="D205" s="37" t="s">
        <v>2</v>
      </c>
      <c r="E205" s="39" t="s">
        <v>74</v>
      </c>
      <c r="F205" s="40">
        <v>200</v>
      </c>
      <c r="G205" s="41">
        <f>G206</f>
        <v>664.3</v>
      </c>
      <c r="H205" s="41"/>
      <c r="I205" s="41">
        <f t="shared" si="15"/>
        <v>664.3</v>
      </c>
      <c r="J205" s="35"/>
      <c r="K205" s="42">
        <f t="shared" si="14"/>
        <v>664.3</v>
      </c>
      <c r="L205" s="42"/>
      <c r="M205" s="108">
        <f t="shared" si="13"/>
        <v>664.3</v>
      </c>
      <c r="N205" s="234"/>
      <c r="O205" s="103">
        <f t="shared" si="12"/>
        <v>664.3</v>
      </c>
    </row>
    <row r="206" spans="1:15" ht="22.5" x14ac:dyDescent="0.2">
      <c r="A206" s="36" t="s">
        <v>13</v>
      </c>
      <c r="B206" s="37" t="s">
        <v>177</v>
      </c>
      <c r="C206" s="38" t="s">
        <v>3</v>
      </c>
      <c r="D206" s="37" t="s">
        <v>2</v>
      </c>
      <c r="E206" s="39" t="s">
        <v>74</v>
      </c>
      <c r="F206" s="40">
        <v>240</v>
      </c>
      <c r="G206" s="41">
        <f>207.6+456.7</f>
        <v>664.3</v>
      </c>
      <c r="H206" s="41"/>
      <c r="I206" s="41">
        <f t="shared" si="15"/>
        <v>664.3</v>
      </c>
      <c r="J206" s="35"/>
      <c r="K206" s="42">
        <f t="shared" si="14"/>
        <v>664.3</v>
      </c>
      <c r="L206" s="42"/>
      <c r="M206" s="108">
        <f t="shared" si="13"/>
        <v>664.3</v>
      </c>
      <c r="N206" s="234"/>
      <c r="O206" s="103">
        <f t="shared" si="12"/>
        <v>664.3</v>
      </c>
    </row>
    <row r="207" spans="1:15" x14ac:dyDescent="0.2">
      <c r="A207" s="36" t="s">
        <v>76</v>
      </c>
      <c r="B207" s="37" t="s">
        <v>177</v>
      </c>
      <c r="C207" s="38" t="s">
        <v>3</v>
      </c>
      <c r="D207" s="37" t="s">
        <v>2</v>
      </c>
      <c r="E207" s="39" t="s">
        <v>74</v>
      </c>
      <c r="F207" s="40">
        <v>800</v>
      </c>
      <c r="G207" s="41">
        <f>G208</f>
        <v>23</v>
      </c>
      <c r="H207" s="41"/>
      <c r="I207" s="41">
        <f t="shared" si="15"/>
        <v>23</v>
      </c>
      <c r="J207" s="35"/>
      <c r="K207" s="42">
        <f t="shared" si="14"/>
        <v>23</v>
      </c>
      <c r="L207" s="42"/>
      <c r="M207" s="108">
        <f t="shared" si="13"/>
        <v>23</v>
      </c>
      <c r="N207" s="234"/>
      <c r="O207" s="103">
        <f t="shared" si="12"/>
        <v>23</v>
      </c>
    </row>
    <row r="208" spans="1:15" x14ac:dyDescent="0.2">
      <c r="A208" s="36" t="s">
        <v>75</v>
      </c>
      <c r="B208" s="37" t="s">
        <v>177</v>
      </c>
      <c r="C208" s="38" t="s">
        <v>3</v>
      </c>
      <c r="D208" s="37" t="s">
        <v>2</v>
      </c>
      <c r="E208" s="39" t="s">
        <v>74</v>
      </c>
      <c r="F208" s="40">
        <v>850</v>
      </c>
      <c r="G208" s="41">
        <v>23</v>
      </c>
      <c r="H208" s="41"/>
      <c r="I208" s="41">
        <f t="shared" si="15"/>
        <v>23</v>
      </c>
      <c r="J208" s="35"/>
      <c r="K208" s="42">
        <f t="shared" si="14"/>
        <v>23</v>
      </c>
      <c r="L208" s="42"/>
      <c r="M208" s="108">
        <f t="shared" si="13"/>
        <v>23</v>
      </c>
      <c r="N208" s="234"/>
      <c r="O208" s="103">
        <f t="shared" si="12"/>
        <v>23</v>
      </c>
    </row>
    <row r="209" spans="1:15" ht="22.5" x14ac:dyDescent="0.2">
      <c r="A209" s="36" t="s">
        <v>210</v>
      </c>
      <c r="B209" s="37" t="s">
        <v>177</v>
      </c>
      <c r="C209" s="38" t="s">
        <v>3</v>
      </c>
      <c r="D209" s="37" t="s">
        <v>2</v>
      </c>
      <c r="E209" s="39" t="s">
        <v>209</v>
      </c>
      <c r="F209" s="40" t="s">
        <v>7</v>
      </c>
      <c r="G209" s="41">
        <f>G210</f>
        <v>10155.099999999999</v>
      </c>
      <c r="H209" s="41"/>
      <c r="I209" s="41">
        <f t="shared" si="15"/>
        <v>10155.099999999999</v>
      </c>
      <c r="J209" s="35"/>
      <c r="K209" s="42">
        <f t="shared" si="14"/>
        <v>10155.099999999999</v>
      </c>
      <c r="L209" s="42"/>
      <c r="M209" s="108">
        <f t="shared" si="13"/>
        <v>10155.099999999999</v>
      </c>
      <c r="N209" s="234"/>
      <c r="O209" s="103">
        <f t="shared" si="12"/>
        <v>10155.099999999999</v>
      </c>
    </row>
    <row r="210" spans="1:15" ht="22.5" x14ac:dyDescent="0.2">
      <c r="A210" s="36" t="s">
        <v>87</v>
      </c>
      <c r="B210" s="37" t="s">
        <v>177</v>
      </c>
      <c r="C210" s="38" t="s">
        <v>3</v>
      </c>
      <c r="D210" s="37" t="s">
        <v>2</v>
      </c>
      <c r="E210" s="39" t="s">
        <v>209</v>
      </c>
      <c r="F210" s="40">
        <v>600</v>
      </c>
      <c r="G210" s="41">
        <f>G211</f>
        <v>10155.099999999999</v>
      </c>
      <c r="H210" s="41"/>
      <c r="I210" s="41">
        <f t="shared" si="15"/>
        <v>10155.099999999999</v>
      </c>
      <c r="J210" s="35"/>
      <c r="K210" s="42">
        <f t="shared" si="14"/>
        <v>10155.099999999999</v>
      </c>
      <c r="L210" s="42"/>
      <c r="M210" s="108">
        <f t="shared" si="13"/>
        <v>10155.099999999999</v>
      </c>
      <c r="N210" s="234"/>
      <c r="O210" s="103">
        <f t="shared" si="12"/>
        <v>10155.099999999999</v>
      </c>
    </row>
    <row r="211" spans="1:15" x14ac:dyDescent="0.2">
      <c r="A211" s="36" t="s">
        <v>178</v>
      </c>
      <c r="B211" s="37" t="s">
        <v>177</v>
      </c>
      <c r="C211" s="38" t="s">
        <v>3</v>
      </c>
      <c r="D211" s="37" t="s">
        <v>2</v>
      </c>
      <c r="E211" s="39" t="s">
        <v>209</v>
      </c>
      <c r="F211" s="40">
        <v>610</v>
      </c>
      <c r="G211" s="41">
        <f>2755.7+6965.4+77.4-6.5+363.1</f>
        <v>10155.099999999999</v>
      </c>
      <c r="H211" s="41"/>
      <c r="I211" s="41">
        <f t="shared" si="15"/>
        <v>10155.099999999999</v>
      </c>
      <c r="J211" s="35"/>
      <c r="K211" s="42">
        <f t="shared" si="14"/>
        <v>10155.099999999999</v>
      </c>
      <c r="L211" s="42"/>
      <c r="M211" s="108">
        <f t="shared" si="13"/>
        <v>10155.099999999999</v>
      </c>
      <c r="N211" s="234"/>
      <c r="O211" s="103">
        <f t="shared" si="12"/>
        <v>10155.099999999999</v>
      </c>
    </row>
    <row r="212" spans="1:15" x14ac:dyDescent="0.2">
      <c r="A212" s="36" t="s">
        <v>219</v>
      </c>
      <c r="B212" s="37" t="s">
        <v>177</v>
      </c>
      <c r="C212" s="38" t="s">
        <v>3</v>
      </c>
      <c r="D212" s="37" t="s">
        <v>2</v>
      </c>
      <c r="E212" s="39" t="s">
        <v>218</v>
      </c>
      <c r="F212" s="40" t="s">
        <v>7</v>
      </c>
      <c r="G212" s="41">
        <f>G213</f>
        <v>200</v>
      </c>
      <c r="H212" s="41"/>
      <c r="I212" s="41">
        <f t="shared" si="15"/>
        <v>200</v>
      </c>
      <c r="J212" s="35"/>
      <c r="K212" s="42">
        <f t="shared" si="14"/>
        <v>200</v>
      </c>
      <c r="L212" s="42"/>
      <c r="M212" s="108">
        <f t="shared" si="13"/>
        <v>200</v>
      </c>
      <c r="N212" s="234"/>
      <c r="O212" s="103">
        <f t="shared" si="12"/>
        <v>200</v>
      </c>
    </row>
    <row r="213" spans="1:15" ht="22.5" x14ac:dyDescent="0.2">
      <c r="A213" s="36" t="s">
        <v>87</v>
      </c>
      <c r="B213" s="37" t="s">
        <v>177</v>
      </c>
      <c r="C213" s="38" t="s">
        <v>3</v>
      </c>
      <c r="D213" s="37" t="s">
        <v>2</v>
      </c>
      <c r="E213" s="39" t="s">
        <v>218</v>
      </c>
      <c r="F213" s="40">
        <v>600</v>
      </c>
      <c r="G213" s="41">
        <f>G214</f>
        <v>200</v>
      </c>
      <c r="H213" s="41"/>
      <c r="I213" s="41">
        <f t="shared" si="15"/>
        <v>200</v>
      </c>
      <c r="J213" s="35"/>
      <c r="K213" s="42">
        <f t="shared" si="14"/>
        <v>200</v>
      </c>
      <c r="L213" s="42"/>
      <c r="M213" s="108">
        <f t="shared" si="13"/>
        <v>200</v>
      </c>
      <c r="N213" s="234"/>
      <c r="O213" s="103">
        <f t="shared" si="12"/>
        <v>200</v>
      </c>
    </row>
    <row r="214" spans="1:15" x14ac:dyDescent="0.2">
      <c r="A214" s="36" t="s">
        <v>178</v>
      </c>
      <c r="B214" s="37" t="s">
        <v>177</v>
      </c>
      <c r="C214" s="38" t="s">
        <v>3</v>
      </c>
      <c r="D214" s="37" t="s">
        <v>2</v>
      </c>
      <c r="E214" s="39" t="s">
        <v>218</v>
      </c>
      <c r="F214" s="40">
        <v>610</v>
      </c>
      <c r="G214" s="41">
        <v>200</v>
      </c>
      <c r="H214" s="41"/>
      <c r="I214" s="41">
        <f t="shared" si="15"/>
        <v>200</v>
      </c>
      <c r="J214" s="35"/>
      <c r="K214" s="42">
        <f t="shared" si="14"/>
        <v>200</v>
      </c>
      <c r="L214" s="42"/>
      <c r="M214" s="108">
        <f t="shared" si="13"/>
        <v>200</v>
      </c>
      <c r="N214" s="234"/>
      <c r="O214" s="103">
        <f t="shared" si="12"/>
        <v>200</v>
      </c>
    </row>
    <row r="215" spans="1:15" ht="22.5" x14ac:dyDescent="0.2">
      <c r="A215" s="36" t="s">
        <v>47</v>
      </c>
      <c r="B215" s="37" t="s">
        <v>177</v>
      </c>
      <c r="C215" s="38" t="s">
        <v>3</v>
      </c>
      <c r="D215" s="37" t="s">
        <v>2</v>
      </c>
      <c r="E215" s="39" t="s">
        <v>45</v>
      </c>
      <c r="F215" s="40" t="s">
        <v>7</v>
      </c>
      <c r="G215" s="41">
        <f>G216</f>
        <v>1000</v>
      </c>
      <c r="H215" s="41"/>
      <c r="I215" s="41">
        <f t="shared" si="15"/>
        <v>1000</v>
      </c>
      <c r="J215" s="35"/>
      <c r="K215" s="42">
        <f t="shared" si="14"/>
        <v>1000</v>
      </c>
      <c r="L215" s="42"/>
      <c r="M215" s="108">
        <f t="shared" si="13"/>
        <v>1000</v>
      </c>
      <c r="N215" s="234"/>
      <c r="O215" s="103">
        <f t="shared" si="12"/>
        <v>1000</v>
      </c>
    </row>
    <row r="216" spans="1:15" ht="22.5" x14ac:dyDescent="0.2">
      <c r="A216" s="36" t="s">
        <v>87</v>
      </c>
      <c r="B216" s="37" t="s">
        <v>177</v>
      </c>
      <c r="C216" s="38" t="s">
        <v>3</v>
      </c>
      <c r="D216" s="37" t="s">
        <v>2</v>
      </c>
      <c r="E216" s="39" t="s">
        <v>45</v>
      </c>
      <c r="F216" s="40">
        <v>600</v>
      </c>
      <c r="G216" s="41">
        <f>G217</f>
        <v>1000</v>
      </c>
      <c r="H216" s="41"/>
      <c r="I216" s="41">
        <f t="shared" si="15"/>
        <v>1000</v>
      </c>
      <c r="J216" s="35"/>
      <c r="K216" s="42">
        <f t="shared" si="14"/>
        <v>1000</v>
      </c>
      <c r="L216" s="42"/>
      <c r="M216" s="108">
        <f t="shared" si="13"/>
        <v>1000</v>
      </c>
      <c r="N216" s="234"/>
      <c r="O216" s="103">
        <f t="shared" si="12"/>
        <v>1000</v>
      </c>
    </row>
    <row r="217" spans="1:15" x14ac:dyDescent="0.2">
      <c r="A217" s="36" t="s">
        <v>178</v>
      </c>
      <c r="B217" s="37" t="s">
        <v>177</v>
      </c>
      <c r="C217" s="38" t="s">
        <v>3</v>
      </c>
      <c r="D217" s="37" t="s">
        <v>2</v>
      </c>
      <c r="E217" s="39" t="s">
        <v>45</v>
      </c>
      <c r="F217" s="40">
        <v>610</v>
      </c>
      <c r="G217" s="41">
        <f>864+136</f>
        <v>1000</v>
      </c>
      <c r="H217" s="41"/>
      <c r="I217" s="41">
        <f t="shared" si="15"/>
        <v>1000</v>
      </c>
      <c r="J217" s="35"/>
      <c r="K217" s="42">
        <f t="shared" si="14"/>
        <v>1000</v>
      </c>
      <c r="L217" s="42"/>
      <c r="M217" s="108">
        <f t="shared" si="13"/>
        <v>1000</v>
      </c>
      <c r="N217" s="234"/>
      <c r="O217" s="103">
        <f t="shared" si="12"/>
        <v>1000</v>
      </c>
    </row>
    <row r="218" spans="1:15" x14ac:dyDescent="0.2">
      <c r="A218" s="36" t="s">
        <v>217</v>
      </c>
      <c r="B218" s="37" t="s">
        <v>177</v>
      </c>
      <c r="C218" s="38" t="s">
        <v>3</v>
      </c>
      <c r="D218" s="37" t="s">
        <v>2</v>
      </c>
      <c r="E218" s="39" t="s">
        <v>216</v>
      </c>
      <c r="F218" s="40" t="s">
        <v>7</v>
      </c>
      <c r="G218" s="41">
        <f>G219+G221</f>
        <v>4556.3999999999996</v>
      </c>
      <c r="H218" s="41"/>
      <c r="I218" s="41">
        <f t="shared" si="15"/>
        <v>4556.3999999999996</v>
      </c>
      <c r="J218" s="44">
        <f>J221</f>
        <v>1929.5439999999999</v>
      </c>
      <c r="K218" s="42">
        <f t="shared" si="14"/>
        <v>6485.9439999999995</v>
      </c>
      <c r="L218" s="42">
        <f>L221</f>
        <v>3867.0650000000001</v>
      </c>
      <c r="M218" s="108">
        <f t="shared" si="13"/>
        <v>10353.009</v>
      </c>
      <c r="N218" s="103">
        <f>N221</f>
        <v>1029.3368500000001</v>
      </c>
      <c r="O218" s="103">
        <f t="shared" si="12"/>
        <v>11382.34585</v>
      </c>
    </row>
    <row r="219" spans="1:15" x14ac:dyDescent="0.2">
      <c r="A219" s="36" t="s">
        <v>40</v>
      </c>
      <c r="B219" s="37" t="s">
        <v>177</v>
      </c>
      <c r="C219" s="38" t="s">
        <v>3</v>
      </c>
      <c r="D219" s="37" t="s">
        <v>2</v>
      </c>
      <c r="E219" s="39" t="s">
        <v>216</v>
      </c>
      <c r="F219" s="40">
        <v>300</v>
      </c>
      <c r="G219" s="41">
        <f>G220</f>
        <v>100</v>
      </c>
      <c r="H219" s="41"/>
      <c r="I219" s="41">
        <f t="shared" si="15"/>
        <v>100</v>
      </c>
      <c r="J219" s="44"/>
      <c r="K219" s="42">
        <f t="shared" si="14"/>
        <v>100</v>
      </c>
      <c r="L219" s="42"/>
      <c r="M219" s="108">
        <f t="shared" si="13"/>
        <v>100</v>
      </c>
      <c r="N219" s="103"/>
      <c r="O219" s="103">
        <f t="shared" si="12"/>
        <v>100</v>
      </c>
    </row>
    <row r="220" spans="1:15" ht="22.5" x14ac:dyDescent="0.2">
      <c r="A220" s="36" t="s">
        <v>46</v>
      </c>
      <c r="B220" s="37" t="s">
        <v>177</v>
      </c>
      <c r="C220" s="38" t="s">
        <v>3</v>
      </c>
      <c r="D220" s="37" t="s">
        <v>2</v>
      </c>
      <c r="E220" s="39" t="s">
        <v>216</v>
      </c>
      <c r="F220" s="40">
        <v>320</v>
      </c>
      <c r="G220" s="41">
        <f>100</f>
        <v>100</v>
      </c>
      <c r="H220" s="41"/>
      <c r="I220" s="41">
        <f t="shared" si="15"/>
        <v>100</v>
      </c>
      <c r="J220" s="44"/>
      <c r="K220" s="42">
        <f t="shared" si="14"/>
        <v>100</v>
      </c>
      <c r="L220" s="42"/>
      <c r="M220" s="108">
        <f t="shared" si="13"/>
        <v>100</v>
      </c>
      <c r="N220" s="103"/>
      <c r="O220" s="103">
        <f t="shared" si="12"/>
        <v>100</v>
      </c>
    </row>
    <row r="221" spans="1:15" ht="22.5" x14ac:dyDescent="0.2">
      <c r="A221" s="36" t="s">
        <v>87</v>
      </c>
      <c r="B221" s="37" t="s">
        <v>177</v>
      </c>
      <c r="C221" s="38" t="s">
        <v>3</v>
      </c>
      <c r="D221" s="37" t="s">
        <v>2</v>
      </c>
      <c r="E221" s="39" t="s">
        <v>216</v>
      </c>
      <c r="F221" s="40">
        <v>600</v>
      </c>
      <c r="G221" s="41">
        <f>G222</f>
        <v>4456.3999999999996</v>
      </c>
      <c r="H221" s="41"/>
      <c r="I221" s="41">
        <f t="shared" si="15"/>
        <v>4456.3999999999996</v>
      </c>
      <c r="J221" s="44">
        <f>J222</f>
        <v>1929.5439999999999</v>
      </c>
      <c r="K221" s="42">
        <f t="shared" si="14"/>
        <v>6385.9439999999995</v>
      </c>
      <c r="L221" s="42">
        <f>L222</f>
        <v>3867.0650000000001</v>
      </c>
      <c r="M221" s="108">
        <f t="shared" si="13"/>
        <v>10253.009</v>
      </c>
      <c r="N221" s="103">
        <f>N222</f>
        <v>1029.3368500000001</v>
      </c>
      <c r="O221" s="103">
        <f t="shared" si="12"/>
        <v>11282.34585</v>
      </c>
    </row>
    <row r="222" spans="1:15" x14ac:dyDescent="0.2">
      <c r="A222" s="36" t="s">
        <v>178</v>
      </c>
      <c r="B222" s="37" t="s">
        <v>177</v>
      </c>
      <c r="C222" s="38" t="s">
        <v>3</v>
      </c>
      <c r="D222" s="37" t="s">
        <v>2</v>
      </c>
      <c r="E222" s="39" t="s">
        <v>216</v>
      </c>
      <c r="F222" s="40">
        <v>610</v>
      </c>
      <c r="G222" s="41">
        <f>4408.9+6.5+41</f>
        <v>4456.3999999999996</v>
      </c>
      <c r="H222" s="41"/>
      <c r="I222" s="41">
        <f t="shared" si="15"/>
        <v>4456.3999999999996</v>
      </c>
      <c r="J222" s="44">
        <f>881-1000+398.823+38.6+300+324.471+942.4+44.25</f>
        <v>1929.5439999999999</v>
      </c>
      <c r="K222" s="42">
        <f t="shared" si="14"/>
        <v>6385.9439999999995</v>
      </c>
      <c r="L222" s="42">
        <f>587.4+3222.3+56.2+1.1+0.065</f>
        <v>3867.0650000000001</v>
      </c>
      <c r="M222" s="108">
        <f t="shared" si="13"/>
        <v>10253.009</v>
      </c>
      <c r="N222" s="103">
        <f>56.902+63.50565+317.75598+115.28773+319.23+63.75+68.18+166.02702+205.14536+14.8+189.4-589.04731-1.8+40.20042</f>
        <v>1029.3368500000001</v>
      </c>
      <c r="O222" s="103">
        <f t="shared" si="12"/>
        <v>11282.34585</v>
      </c>
    </row>
    <row r="223" spans="1:15" x14ac:dyDescent="0.2">
      <c r="A223" s="36" t="s">
        <v>208</v>
      </c>
      <c r="B223" s="37" t="s">
        <v>177</v>
      </c>
      <c r="C223" s="38" t="s">
        <v>3</v>
      </c>
      <c r="D223" s="37" t="s">
        <v>2</v>
      </c>
      <c r="E223" s="39" t="s">
        <v>207</v>
      </c>
      <c r="F223" s="40" t="s">
        <v>7</v>
      </c>
      <c r="G223" s="41">
        <f>G224</f>
        <v>399.8</v>
      </c>
      <c r="H223" s="41"/>
      <c r="I223" s="41">
        <f t="shared" si="15"/>
        <v>399.8</v>
      </c>
      <c r="J223" s="44">
        <f>J224</f>
        <v>31.384599999999999</v>
      </c>
      <c r="K223" s="42">
        <f t="shared" si="14"/>
        <v>431.18459999999999</v>
      </c>
      <c r="L223" s="42"/>
      <c r="M223" s="108">
        <f t="shared" si="13"/>
        <v>431.18459999999999</v>
      </c>
      <c r="N223" s="108">
        <f>N224</f>
        <v>656.21339999999998</v>
      </c>
      <c r="O223" s="103">
        <f t="shared" si="12"/>
        <v>1087.3979999999999</v>
      </c>
    </row>
    <row r="224" spans="1:15" ht="22.5" x14ac:dyDescent="0.2">
      <c r="A224" s="36" t="s">
        <v>87</v>
      </c>
      <c r="B224" s="37" t="s">
        <v>177</v>
      </c>
      <c r="C224" s="38" t="s">
        <v>3</v>
      </c>
      <c r="D224" s="37" t="s">
        <v>2</v>
      </c>
      <c r="E224" s="39" t="s">
        <v>207</v>
      </c>
      <c r="F224" s="40">
        <v>600</v>
      </c>
      <c r="G224" s="41">
        <f>G225</f>
        <v>399.8</v>
      </c>
      <c r="H224" s="41"/>
      <c r="I224" s="41">
        <f t="shared" si="15"/>
        <v>399.8</v>
      </c>
      <c r="J224" s="44">
        <f>J225</f>
        <v>31.384599999999999</v>
      </c>
      <c r="K224" s="42">
        <f t="shared" si="14"/>
        <v>431.18459999999999</v>
      </c>
      <c r="L224" s="42"/>
      <c r="M224" s="108">
        <f t="shared" si="13"/>
        <v>431.18459999999999</v>
      </c>
      <c r="N224" s="103">
        <f>N225</f>
        <v>656.21339999999998</v>
      </c>
      <c r="O224" s="103">
        <f t="shared" si="12"/>
        <v>1087.3979999999999</v>
      </c>
    </row>
    <row r="225" spans="1:15" x14ac:dyDescent="0.2">
      <c r="A225" s="36" t="s">
        <v>178</v>
      </c>
      <c r="B225" s="37" t="s">
        <v>177</v>
      </c>
      <c r="C225" s="38" t="s">
        <v>3</v>
      </c>
      <c r="D225" s="37" t="s">
        <v>2</v>
      </c>
      <c r="E225" s="39" t="s">
        <v>207</v>
      </c>
      <c r="F225" s="40">
        <v>610</v>
      </c>
      <c r="G225" s="41">
        <f>56+331.8+12</f>
        <v>399.8</v>
      </c>
      <c r="H225" s="41"/>
      <c r="I225" s="41">
        <f t="shared" si="15"/>
        <v>399.8</v>
      </c>
      <c r="J225" s="44">
        <v>31.384599999999999</v>
      </c>
      <c r="K225" s="42">
        <f t="shared" si="14"/>
        <v>431.18459999999999</v>
      </c>
      <c r="L225" s="42"/>
      <c r="M225" s="108">
        <f t="shared" si="13"/>
        <v>431.18459999999999</v>
      </c>
      <c r="N225" s="103">
        <f>-56.902+697.2+15.9154</f>
        <v>656.21339999999998</v>
      </c>
      <c r="O225" s="103">
        <f t="shared" si="12"/>
        <v>1087.3979999999999</v>
      </c>
    </row>
    <row r="226" spans="1:15" x14ac:dyDescent="0.2">
      <c r="A226" s="36" t="s">
        <v>226</v>
      </c>
      <c r="B226" s="37" t="s">
        <v>177</v>
      </c>
      <c r="C226" s="38" t="s">
        <v>3</v>
      </c>
      <c r="D226" s="37" t="s">
        <v>2</v>
      </c>
      <c r="E226" s="39" t="s">
        <v>225</v>
      </c>
      <c r="F226" s="40" t="s">
        <v>7</v>
      </c>
      <c r="G226" s="41">
        <f>G227</f>
        <v>1151</v>
      </c>
      <c r="H226" s="41"/>
      <c r="I226" s="41">
        <f t="shared" si="15"/>
        <v>1151</v>
      </c>
      <c r="J226" s="44">
        <f>J227</f>
        <v>1071.75</v>
      </c>
      <c r="K226" s="42">
        <f t="shared" si="14"/>
        <v>2222.75</v>
      </c>
      <c r="L226" s="42"/>
      <c r="M226" s="108">
        <f t="shared" si="13"/>
        <v>2222.75</v>
      </c>
      <c r="N226" s="103">
        <f>N227</f>
        <v>821.74576999999999</v>
      </c>
      <c r="O226" s="103">
        <f t="shared" si="12"/>
        <v>3044.49577</v>
      </c>
    </row>
    <row r="227" spans="1:15" ht="22.5" x14ac:dyDescent="0.2">
      <c r="A227" s="36" t="s">
        <v>87</v>
      </c>
      <c r="B227" s="37" t="s">
        <v>177</v>
      </c>
      <c r="C227" s="38" t="s">
        <v>3</v>
      </c>
      <c r="D227" s="37" t="s">
        <v>2</v>
      </c>
      <c r="E227" s="39" t="s">
        <v>225</v>
      </c>
      <c r="F227" s="40">
        <v>600</v>
      </c>
      <c r="G227" s="41">
        <f>G228</f>
        <v>1151</v>
      </c>
      <c r="H227" s="41"/>
      <c r="I227" s="41">
        <f t="shared" si="15"/>
        <v>1151</v>
      </c>
      <c r="J227" s="44">
        <f>J228</f>
        <v>1071.75</v>
      </c>
      <c r="K227" s="42">
        <f t="shared" si="14"/>
        <v>2222.75</v>
      </c>
      <c r="L227" s="42"/>
      <c r="M227" s="108">
        <f t="shared" si="13"/>
        <v>2222.75</v>
      </c>
      <c r="N227" s="103">
        <f>N228</f>
        <v>821.74576999999999</v>
      </c>
      <c r="O227" s="103">
        <f t="shared" si="12"/>
        <v>3044.49577</v>
      </c>
    </row>
    <row r="228" spans="1:15" x14ac:dyDescent="0.2">
      <c r="A228" s="36" t="s">
        <v>178</v>
      </c>
      <c r="B228" s="37" t="s">
        <v>177</v>
      </c>
      <c r="C228" s="38" t="s">
        <v>3</v>
      </c>
      <c r="D228" s="37" t="s">
        <v>2</v>
      </c>
      <c r="E228" s="39" t="s">
        <v>225</v>
      </c>
      <c r="F228" s="40">
        <v>610</v>
      </c>
      <c r="G228" s="41">
        <v>1151</v>
      </c>
      <c r="H228" s="41"/>
      <c r="I228" s="41">
        <f t="shared" si="15"/>
        <v>1151</v>
      </c>
      <c r="J228" s="44">
        <f>1000+62+9.75</f>
        <v>1071.75</v>
      </c>
      <c r="K228" s="42">
        <f t="shared" si="14"/>
        <v>2222.75</v>
      </c>
      <c r="L228" s="42"/>
      <c r="M228" s="108">
        <f t="shared" si="13"/>
        <v>2222.75</v>
      </c>
      <c r="N228" s="103">
        <f>59.84577+14.8+189.4+166.1+104.4+287.2</f>
        <v>821.74576999999999</v>
      </c>
      <c r="O228" s="103">
        <f t="shared" si="12"/>
        <v>3044.49577</v>
      </c>
    </row>
    <row r="229" spans="1:15" ht="45" x14ac:dyDescent="0.2">
      <c r="A229" s="36" t="s">
        <v>194</v>
      </c>
      <c r="B229" s="37" t="s">
        <v>177</v>
      </c>
      <c r="C229" s="38" t="s">
        <v>3</v>
      </c>
      <c r="D229" s="37" t="s">
        <v>2</v>
      </c>
      <c r="E229" s="39" t="s">
        <v>193</v>
      </c>
      <c r="F229" s="40" t="s">
        <v>7</v>
      </c>
      <c r="G229" s="41">
        <f>G230</f>
        <v>350</v>
      </c>
      <c r="H229" s="41"/>
      <c r="I229" s="41">
        <f t="shared" si="15"/>
        <v>350</v>
      </c>
      <c r="J229" s="35"/>
      <c r="K229" s="42">
        <f t="shared" si="14"/>
        <v>350</v>
      </c>
      <c r="L229" s="42"/>
      <c r="M229" s="108">
        <f t="shared" si="13"/>
        <v>350</v>
      </c>
      <c r="N229" s="234"/>
      <c r="O229" s="103">
        <f t="shared" si="12"/>
        <v>350</v>
      </c>
    </row>
    <row r="230" spans="1:15" ht="22.5" x14ac:dyDescent="0.2">
      <c r="A230" s="36" t="s">
        <v>87</v>
      </c>
      <c r="B230" s="37" t="s">
        <v>177</v>
      </c>
      <c r="C230" s="38" t="s">
        <v>3</v>
      </c>
      <c r="D230" s="37" t="s">
        <v>2</v>
      </c>
      <c r="E230" s="39" t="s">
        <v>193</v>
      </c>
      <c r="F230" s="40">
        <v>600</v>
      </c>
      <c r="G230" s="41">
        <f>G231</f>
        <v>350</v>
      </c>
      <c r="H230" s="41"/>
      <c r="I230" s="41">
        <f t="shared" si="15"/>
        <v>350</v>
      </c>
      <c r="J230" s="35"/>
      <c r="K230" s="42">
        <f t="shared" si="14"/>
        <v>350</v>
      </c>
      <c r="L230" s="42"/>
      <c r="M230" s="108">
        <f t="shared" si="13"/>
        <v>350</v>
      </c>
      <c r="N230" s="234"/>
      <c r="O230" s="103">
        <f t="shared" si="12"/>
        <v>350</v>
      </c>
    </row>
    <row r="231" spans="1:15" ht="22.5" x14ac:dyDescent="0.2">
      <c r="A231" s="36" t="s">
        <v>86</v>
      </c>
      <c r="B231" s="37" t="s">
        <v>177</v>
      </c>
      <c r="C231" s="38" t="s">
        <v>3</v>
      </c>
      <c r="D231" s="37" t="s">
        <v>2</v>
      </c>
      <c r="E231" s="39" t="s">
        <v>193</v>
      </c>
      <c r="F231" s="40">
        <v>630</v>
      </c>
      <c r="G231" s="41">
        <f>350</f>
        <v>350</v>
      </c>
      <c r="H231" s="41"/>
      <c r="I231" s="41">
        <f t="shared" si="15"/>
        <v>350</v>
      </c>
      <c r="J231" s="35"/>
      <c r="K231" s="42">
        <f t="shared" si="14"/>
        <v>350</v>
      </c>
      <c r="L231" s="42"/>
      <c r="M231" s="108">
        <f t="shared" si="13"/>
        <v>350</v>
      </c>
      <c r="N231" s="234"/>
      <c r="O231" s="103">
        <f t="shared" ref="O231:O302" si="16">M231+N231</f>
        <v>350</v>
      </c>
    </row>
    <row r="232" spans="1:15" ht="45" x14ac:dyDescent="0.2">
      <c r="A232" s="36" t="s">
        <v>308</v>
      </c>
      <c r="B232" s="37" t="s">
        <v>177</v>
      </c>
      <c r="C232" s="38" t="s">
        <v>3</v>
      </c>
      <c r="D232" s="37" t="s">
        <v>2</v>
      </c>
      <c r="E232" s="39" t="s">
        <v>192</v>
      </c>
      <c r="F232" s="40" t="s">
        <v>7</v>
      </c>
      <c r="G232" s="41">
        <f>G233</f>
        <v>279</v>
      </c>
      <c r="H232" s="41"/>
      <c r="I232" s="41">
        <f t="shared" si="15"/>
        <v>279</v>
      </c>
      <c r="J232" s="35"/>
      <c r="K232" s="42">
        <f t="shared" si="14"/>
        <v>279</v>
      </c>
      <c r="L232" s="42"/>
      <c r="M232" s="108">
        <f t="shared" si="13"/>
        <v>279</v>
      </c>
      <c r="N232" s="234"/>
      <c r="O232" s="103">
        <f t="shared" si="16"/>
        <v>279</v>
      </c>
    </row>
    <row r="233" spans="1:15" ht="22.5" x14ac:dyDescent="0.2">
      <c r="A233" s="36" t="s">
        <v>87</v>
      </c>
      <c r="B233" s="37" t="s">
        <v>177</v>
      </c>
      <c r="C233" s="38" t="s">
        <v>3</v>
      </c>
      <c r="D233" s="37" t="s">
        <v>2</v>
      </c>
      <c r="E233" s="39" t="s">
        <v>192</v>
      </c>
      <c r="F233" s="40">
        <v>600</v>
      </c>
      <c r="G233" s="41">
        <f>G234</f>
        <v>279</v>
      </c>
      <c r="H233" s="41"/>
      <c r="I233" s="41">
        <f t="shared" si="15"/>
        <v>279</v>
      </c>
      <c r="J233" s="35"/>
      <c r="K233" s="42">
        <f t="shared" si="14"/>
        <v>279</v>
      </c>
      <c r="L233" s="42"/>
      <c r="M233" s="108">
        <f t="shared" si="13"/>
        <v>279</v>
      </c>
      <c r="N233" s="234"/>
      <c r="O233" s="103">
        <f t="shared" si="16"/>
        <v>279</v>
      </c>
    </row>
    <row r="234" spans="1:15" x14ac:dyDescent="0.2">
      <c r="A234" s="36" t="s">
        <v>178</v>
      </c>
      <c r="B234" s="37" t="s">
        <v>177</v>
      </c>
      <c r="C234" s="38" t="s">
        <v>3</v>
      </c>
      <c r="D234" s="37" t="s">
        <v>2</v>
      </c>
      <c r="E234" s="39" t="s">
        <v>192</v>
      </c>
      <c r="F234" s="40">
        <v>610</v>
      </c>
      <c r="G234" s="41">
        <v>279</v>
      </c>
      <c r="H234" s="41"/>
      <c r="I234" s="41">
        <f t="shared" si="15"/>
        <v>279</v>
      </c>
      <c r="J234" s="35"/>
      <c r="K234" s="42">
        <f t="shared" si="14"/>
        <v>279</v>
      </c>
      <c r="L234" s="42"/>
      <c r="M234" s="108">
        <f t="shared" si="13"/>
        <v>279</v>
      </c>
      <c r="N234" s="234"/>
      <c r="O234" s="103">
        <f t="shared" si="16"/>
        <v>279</v>
      </c>
    </row>
    <row r="235" spans="1:15" ht="33.75" x14ac:dyDescent="0.2">
      <c r="A235" s="36" t="s">
        <v>191</v>
      </c>
      <c r="B235" s="37" t="s">
        <v>177</v>
      </c>
      <c r="C235" s="38" t="s">
        <v>3</v>
      </c>
      <c r="D235" s="37" t="s">
        <v>2</v>
      </c>
      <c r="E235" s="39" t="s">
        <v>189</v>
      </c>
      <c r="F235" s="40" t="s">
        <v>7</v>
      </c>
      <c r="G235" s="41">
        <f>G236</f>
        <v>216</v>
      </c>
      <c r="H235" s="41"/>
      <c r="I235" s="41">
        <f t="shared" si="15"/>
        <v>216</v>
      </c>
      <c r="J235" s="35"/>
      <c r="K235" s="42">
        <f t="shared" si="14"/>
        <v>216</v>
      </c>
      <c r="L235" s="42"/>
      <c r="M235" s="108">
        <f t="shared" si="13"/>
        <v>216</v>
      </c>
      <c r="N235" s="234"/>
      <c r="O235" s="103">
        <f t="shared" si="16"/>
        <v>216</v>
      </c>
    </row>
    <row r="236" spans="1:15" x14ac:dyDescent="0.2">
      <c r="A236" s="36" t="s">
        <v>40</v>
      </c>
      <c r="B236" s="37" t="s">
        <v>177</v>
      </c>
      <c r="C236" s="38" t="s">
        <v>3</v>
      </c>
      <c r="D236" s="37" t="s">
        <v>2</v>
      </c>
      <c r="E236" s="39" t="s">
        <v>189</v>
      </c>
      <c r="F236" s="40">
        <v>300</v>
      </c>
      <c r="G236" s="41">
        <f>G237</f>
        <v>216</v>
      </c>
      <c r="H236" s="41"/>
      <c r="I236" s="41">
        <f t="shared" si="15"/>
        <v>216</v>
      </c>
      <c r="J236" s="35"/>
      <c r="K236" s="42">
        <f t="shared" si="14"/>
        <v>216</v>
      </c>
      <c r="L236" s="42"/>
      <c r="M236" s="108">
        <f t="shared" si="13"/>
        <v>216</v>
      </c>
      <c r="N236" s="234"/>
      <c r="O236" s="103">
        <f t="shared" si="16"/>
        <v>216</v>
      </c>
    </row>
    <row r="237" spans="1:15" x14ac:dyDescent="0.2">
      <c r="A237" s="36" t="s">
        <v>190</v>
      </c>
      <c r="B237" s="37" t="s">
        <v>177</v>
      </c>
      <c r="C237" s="38" t="s">
        <v>3</v>
      </c>
      <c r="D237" s="37" t="s">
        <v>2</v>
      </c>
      <c r="E237" s="39" t="s">
        <v>189</v>
      </c>
      <c r="F237" s="40">
        <v>340</v>
      </c>
      <c r="G237" s="41">
        <v>216</v>
      </c>
      <c r="H237" s="41"/>
      <c r="I237" s="41">
        <f t="shared" si="15"/>
        <v>216</v>
      </c>
      <c r="J237" s="35"/>
      <c r="K237" s="42">
        <f t="shared" si="14"/>
        <v>216</v>
      </c>
      <c r="L237" s="42"/>
      <c r="M237" s="108">
        <f t="shared" si="13"/>
        <v>216</v>
      </c>
      <c r="N237" s="234"/>
      <c r="O237" s="103">
        <f t="shared" si="16"/>
        <v>216</v>
      </c>
    </row>
    <row r="238" spans="1:15" ht="45" x14ac:dyDescent="0.2">
      <c r="A238" s="36" t="s">
        <v>215</v>
      </c>
      <c r="B238" s="37" t="s">
        <v>177</v>
      </c>
      <c r="C238" s="38" t="s">
        <v>3</v>
      </c>
      <c r="D238" s="37" t="s">
        <v>2</v>
      </c>
      <c r="E238" s="39" t="s">
        <v>214</v>
      </c>
      <c r="F238" s="40" t="s">
        <v>7</v>
      </c>
      <c r="G238" s="41">
        <f>G239</f>
        <v>123731.9</v>
      </c>
      <c r="H238" s="41"/>
      <c r="I238" s="41">
        <f t="shared" si="15"/>
        <v>123731.9</v>
      </c>
      <c r="J238" s="35"/>
      <c r="K238" s="42">
        <f t="shared" si="14"/>
        <v>123731.9</v>
      </c>
      <c r="L238" s="42"/>
      <c r="M238" s="108">
        <f t="shared" si="13"/>
        <v>123731.9</v>
      </c>
      <c r="N238" s="108">
        <f>N239</f>
        <v>0</v>
      </c>
      <c r="O238" s="103">
        <f t="shared" si="16"/>
        <v>123731.9</v>
      </c>
    </row>
    <row r="239" spans="1:15" ht="22.5" x14ac:dyDescent="0.2">
      <c r="A239" s="36" t="s">
        <v>87</v>
      </c>
      <c r="B239" s="37" t="s">
        <v>177</v>
      </c>
      <c r="C239" s="38" t="s">
        <v>3</v>
      </c>
      <c r="D239" s="37" t="s">
        <v>2</v>
      </c>
      <c r="E239" s="39" t="s">
        <v>214</v>
      </c>
      <c r="F239" s="40">
        <v>600</v>
      </c>
      <c r="G239" s="41">
        <f>G240</f>
        <v>123731.9</v>
      </c>
      <c r="H239" s="41"/>
      <c r="I239" s="41">
        <f t="shared" si="15"/>
        <v>123731.9</v>
      </c>
      <c r="J239" s="35"/>
      <c r="K239" s="42">
        <f t="shared" si="14"/>
        <v>123731.9</v>
      </c>
      <c r="L239" s="42"/>
      <c r="M239" s="108">
        <f t="shared" ref="M239:M320" si="17">K239+L239</f>
        <v>123731.9</v>
      </c>
      <c r="N239" s="103">
        <f>N240</f>
        <v>0</v>
      </c>
      <c r="O239" s="103">
        <f t="shared" si="16"/>
        <v>123731.9</v>
      </c>
    </row>
    <row r="240" spans="1:15" x14ac:dyDescent="0.2">
      <c r="A240" s="36" t="s">
        <v>178</v>
      </c>
      <c r="B240" s="37" t="s">
        <v>177</v>
      </c>
      <c r="C240" s="38" t="s">
        <v>3</v>
      </c>
      <c r="D240" s="37" t="s">
        <v>2</v>
      </c>
      <c r="E240" s="39" t="s">
        <v>214</v>
      </c>
      <c r="F240" s="40">
        <v>610</v>
      </c>
      <c r="G240" s="41">
        <f>123731.9</f>
        <v>123731.9</v>
      </c>
      <c r="H240" s="41"/>
      <c r="I240" s="41">
        <f t="shared" si="15"/>
        <v>123731.9</v>
      </c>
      <c r="J240" s="35"/>
      <c r="K240" s="42">
        <f t="shared" si="14"/>
        <v>123731.9</v>
      </c>
      <c r="L240" s="42"/>
      <c r="M240" s="108">
        <f t="shared" si="17"/>
        <v>123731.9</v>
      </c>
      <c r="N240" s="103"/>
      <c r="O240" s="103">
        <f t="shared" si="16"/>
        <v>123731.9</v>
      </c>
    </row>
    <row r="241" spans="1:15" ht="45" x14ac:dyDescent="0.2">
      <c r="A241" s="36" t="s">
        <v>206</v>
      </c>
      <c r="B241" s="37" t="s">
        <v>177</v>
      </c>
      <c r="C241" s="38" t="s">
        <v>3</v>
      </c>
      <c r="D241" s="37" t="s">
        <v>2</v>
      </c>
      <c r="E241" s="39" t="s">
        <v>205</v>
      </c>
      <c r="F241" s="40" t="s">
        <v>7</v>
      </c>
      <c r="G241" s="41">
        <f>G242</f>
        <v>30327</v>
      </c>
      <c r="H241" s="41"/>
      <c r="I241" s="41">
        <f t="shared" si="15"/>
        <v>30327</v>
      </c>
      <c r="J241" s="35"/>
      <c r="K241" s="42">
        <f t="shared" si="14"/>
        <v>30327</v>
      </c>
      <c r="L241" s="42">
        <f>L242</f>
        <v>1500</v>
      </c>
      <c r="M241" s="108">
        <f t="shared" si="17"/>
        <v>31827</v>
      </c>
      <c r="N241" s="103">
        <f>N242</f>
        <v>0</v>
      </c>
      <c r="O241" s="103">
        <f t="shared" si="16"/>
        <v>31827</v>
      </c>
    </row>
    <row r="242" spans="1:15" ht="22.5" x14ac:dyDescent="0.2">
      <c r="A242" s="36" t="s">
        <v>87</v>
      </c>
      <c r="B242" s="37" t="s">
        <v>177</v>
      </c>
      <c r="C242" s="38" t="s">
        <v>3</v>
      </c>
      <c r="D242" s="37" t="s">
        <v>2</v>
      </c>
      <c r="E242" s="39" t="s">
        <v>205</v>
      </c>
      <c r="F242" s="40">
        <v>600</v>
      </c>
      <c r="G242" s="41">
        <f>G243</f>
        <v>30327</v>
      </c>
      <c r="H242" s="41"/>
      <c r="I242" s="41">
        <f t="shared" si="15"/>
        <v>30327</v>
      </c>
      <c r="J242" s="35"/>
      <c r="K242" s="42">
        <f t="shared" si="14"/>
        <v>30327</v>
      </c>
      <c r="L242" s="42">
        <f>L243</f>
        <v>1500</v>
      </c>
      <c r="M242" s="108">
        <f t="shared" si="17"/>
        <v>31827</v>
      </c>
      <c r="N242" s="103">
        <f>N243</f>
        <v>0</v>
      </c>
      <c r="O242" s="103">
        <f t="shared" si="16"/>
        <v>31827</v>
      </c>
    </row>
    <row r="243" spans="1:15" x14ac:dyDescent="0.2">
      <c r="A243" s="36" t="s">
        <v>178</v>
      </c>
      <c r="B243" s="37" t="s">
        <v>177</v>
      </c>
      <c r="C243" s="38" t="s">
        <v>3</v>
      </c>
      <c r="D243" s="37" t="s">
        <v>2</v>
      </c>
      <c r="E243" s="39" t="s">
        <v>205</v>
      </c>
      <c r="F243" s="40">
        <v>610</v>
      </c>
      <c r="G243" s="41">
        <f>30327-20558.7+20558.7</f>
        <v>30327</v>
      </c>
      <c r="H243" s="41"/>
      <c r="I243" s="41">
        <f t="shared" si="15"/>
        <v>30327</v>
      </c>
      <c r="J243" s="35"/>
      <c r="K243" s="42">
        <f t="shared" si="14"/>
        <v>30327</v>
      </c>
      <c r="L243" s="42">
        <v>1500</v>
      </c>
      <c r="M243" s="108">
        <f t="shared" si="17"/>
        <v>31827</v>
      </c>
      <c r="N243" s="103"/>
      <c r="O243" s="103">
        <f t="shared" si="16"/>
        <v>31827</v>
      </c>
    </row>
    <row r="244" spans="1:15" ht="33.75" x14ac:dyDescent="0.2">
      <c r="A244" s="36" t="s">
        <v>224</v>
      </c>
      <c r="B244" s="37" t="s">
        <v>177</v>
      </c>
      <c r="C244" s="38" t="s">
        <v>3</v>
      </c>
      <c r="D244" s="37" t="s">
        <v>2</v>
      </c>
      <c r="E244" s="39" t="s">
        <v>223</v>
      </c>
      <c r="F244" s="40" t="s">
        <v>7</v>
      </c>
      <c r="G244" s="41">
        <f>G245</f>
        <v>59989</v>
      </c>
      <c r="H244" s="41"/>
      <c r="I244" s="41">
        <f t="shared" si="15"/>
        <v>59989</v>
      </c>
      <c r="J244" s="53">
        <f>J245</f>
        <v>0</v>
      </c>
      <c r="K244" s="42">
        <f t="shared" si="14"/>
        <v>59989</v>
      </c>
      <c r="L244" s="42"/>
      <c r="M244" s="108">
        <f t="shared" si="17"/>
        <v>59989</v>
      </c>
      <c r="N244" s="103">
        <f>N245</f>
        <v>0</v>
      </c>
      <c r="O244" s="103">
        <f t="shared" si="16"/>
        <v>59989</v>
      </c>
    </row>
    <row r="245" spans="1:15" ht="22.5" x14ac:dyDescent="0.2">
      <c r="A245" s="36" t="s">
        <v>87</v>
      </c>
      <c r="B245" s="37" t="s">
        <v>177</v>
      </c>
      <c r="C245" s="38" t="s">
        <v>3</v>
      </c>
      <c r="D245" s="37" t="s">
        <v>2</v>
      </c>
      <c r="E245" s="39" t="s">
        <v>223</v>
      </c>
      <c r="F245" s="40">
        <v>600</v>
      </c>
      <c r="G245" s="41">
        <f>G246</f>
        <v>59989</v>
      </c>
      <c r="H245" s="41"/>
      <c r="I245" s="41">
        <f t="shared" si="15"/>
        <v>59989</v>
      </c>
      <c r="J245" s="53">
        <f>J246</f>
        <v>0</v>
      </c>
      <c r="K245" s="42">
        <f t="shared" si="14"/>
        <v>59989</v>
      </c>
      <c r="L245" s="42"/>
      <c r="M245" s="108">
        <f t="shared" si="17"/>
        <v>59989</v>
      </c>
      <c r="N245" s="103">
        <f>N246</f>
        <v>0</v>
      </c>
      <c r="O245" s="103">
        <f t="shared" si="16"/>
        <v>59989</v>
      </c>
    </row>
    <row r="246" spans="1:15" x14ac:dyDescent="0.2">
      <c r="A246" s="36" t="s">
        <v>178</v>
      </c>
      <c r="B246" s="37" t="s">
        <v>177</v>
      </c>
      <c r="C246" s="38" t="s">
        <v>3</v>
      </c>
      <c r="D246" s="37" t="s">
        <v>2</v>
      </c>
      <c r="E246" s="39" t="s">
        <v>223</v>
      </c>
      <c r="F246" s="40">
        <v>610</v>
      </c>
      <c r="G246" s="41">
        <f>59989</f>
        <v>59989</v>
      </c>
      <c r="H246" s="41"/>
      <c r="I246" s="41">
        <f t="shared" si="15"/>
        <v>59989</v>
      </c>
      <c r="J246" s="53"/>
      <c r="K246" s="42">
        <f t="shared" si="14"/>
        <v>59989</v>
      </c>
      <c r="L246" s="42"/>
      <c r="M246" s="108">
        <f t="shared" si="17"/>
        <v>59989</v>
      </c>
      <c r="N246" s="103"/>
      <c r="O246" s="103">
        <f t="shared" si="16"/>
        <v>59989</v>
      </c>
    </row>
    <row r="247" spans="1:15" ht="33.75" x14ac:dyDescent="0.2">
      <c r="A247" s="36" t="s">
        <v>179</v>
      </c>
      <c r="B247" s="37" t="s">
        <v>177</v>
      </c>
      <c r="C247" s="38" t="s">
        <v>3</v>
      </c>
      <c r="D247" s="37" t="s">
        <v>2</v>
      </c>
      <c r="E247" s="39" t="s">
        <v>176</v>
      </c>
      <c r="F247" s="40" t="s">
        <v>7</v>
      </c>
      <c r="G247" s="41">
        <f>G248</f>
        <v>582.4</v>
      </c>
      <c r="H247" s="41"/>
      <c r="I247" s="41">
        <f t="shared" si="15"/>
        <v>582.4</v>
      </c>
      <c r="J247" s="35"/>
      <c r="K247" s="42">
        <f t="shared" si="14"/>
        <v>582.4</v>
      </c>
      <c r="L247" s="42"/>
      <c r="M247" s="108">
        <f t="shared" si="17"/>
        <v>582.4</v>
      </c>
      <c r="N247" s="103">
        <f>N248</f>
        <v>0</v>
      </c>
      <c r="O247" s="103">
        <f t="shared" si="16"/>
        <v>582.4</v>
      </c>
    </row>
    <row r="248" spans="1:15" ht="22.5" x14ac:dyDescent="0.2">
      <c r="A248" s="36" t="s">
        <v>87</v>
      </c>
      <c r="B248" s="37" t="s">
        <v>177</v>
      </c>
      <c r="C248" s="38" t="s">
        <v>3</v>
      </c>
      <c r="D248" s="37" t="s">
        <v>2</v>
      </c>
      <c r="E248" s="39" t="s">
        <v>176</v>
      </c>
      <c r="F248" s="40">
        <v>600</v>
      </c>
      <c r="G248" s="41">
        <f>G249</f>
        <v>582.4</v>
      </c>
      <c r="H248" s="41"/>
      <c r="I248" s="41">
        <f t="shared" si="15"/>
        <v>582.4</v>
      </c>
      <c r="J248" s="35"/>
      <c r="K248" s="42">
        <f t="shared" si="14"/>
        <v>582.4</v>
      </c>
      <c r="L248" s="42"/>
      <c r="M248" s="108">
        <f t="shared" si="17"/>
        <v>582.4</v>
      </c>
      <c r="N248" s="103">
        <f>N249</f>
        <v>0</v>
      </c>
      <c r="O248" s="103">
        <f t="shared" si="16"/>
        <v>582.4</v>
      </c>
    </row>
    <row r="249" spans="1:15" x14ac:dyDescent="0.2">
      <c r="A249" s="36" t="s">
        <v>178</v>
      </c>
      <c r="B249" s="37" t="s">
        <v>177</v>
      </c>
      <c r="C249" s="38" t="s">
        <v>3</v>
      </c>
      <c r="D249" s="37" t="s">
        <v>2</v>
      </c>
      <c r="E249" s="39" t="s">
        <v>176</v>
      </c>
      <c r="F249" s="40">
        <v>610</v>
      </c>
      <c r="G249" s="41">
        <v>582.4</v>
      </c>
      <c r="H249" s="41"/>
      <c r="I249" s="41">
        <f t="shared" si="15"/>
        <v>582.4</v>
      </c>
      <c r="J249" s="35"/>
      <c r="K249" s="42">
        <f t="shared" si="14"/>
        <v>582.4</v>
      </c>
      <c r="L249" s="42"/>
      <c r="M249" s="108">
        <f t="shared" si="17"/>
        <v>582.4</v>
      </c>
      <c r="N249" s="103"/>
      <c r="O249" s="103">
        <f t="shared" si="16"/>
        <v>582.4</v>
      </c>
    </row>
    <row r="250" spans="1:15" x14ac:dyDescent="0.2">
      <c r="A250" s="36" t="s">
        <v>202</v>
      </c>
      <c r="B250" s="37" t="s">
        <v>177</v>
      </c>
      <c r="C250" s="38" t="s">
        <v>3</v>
      </c>
      <c r="D250" s="37" t="s">
        <v>2</v>
      </c>
      <c r="E250" s="39" t="s">
        <v>201</v>
      </c>
      <c r="F250" s="40" t="s">
        <v>7</v>
      </c>
      <c r="G250" s="41">
        <f>G251</f>
        <v>120</v>
      </c>
      <c r="H250" s="41"/>
      <c r="I250" s="41">
        <f t="shared" si="15"/>
        <v>120</v>
      </c>
      <c r="J250" s="35"/>
      <c r="K250" s="42">
        <f t="shared" si="14"/>
        <v>120</v>
      </c>
      <c r="L250" s="42"/>
      <c r="M250" s="108">
        <f t="shared" si="17"/>
        <v>120</v>
      </c>
      <c r="N250" s="103">
        <f>N251</f>
        <v>0</v>
      </c>
      <c r="O250" s="103">
        <f t="shared" si="16"/>
        <v>120</v>
      </c>
    </row>
    <row r="251" spans="1:15" ht="22.5" x14ac:dyDescent="0.2">
      <c r="A251" s="36" t="s">
        <v>87</v>
      </c>
      <c r="B251" s="37" t="s">
        <v>177</v>
      </c>
      <c r="C251" s="38" t="s">
        <v>3</v>
      </c>
      <c r="D251" s="37" t="s">
        <v>2</v>
      </c>
      <c r="E251" s="39" t="s">
        <v>201</v>
      </c>
      <c r="F251" s="40">
        <v>600</v>
      </c>
      <c r="G251" s="41">
        <f>G252</f>
        <v>120</v>
      </c>
      <c r="H251" s="41"/>
      <c r="I251" s="41">
        <f t="shared" si="15"/>
        <v>120</v>
      </c>
      <c r="J251" s="35"/>
      <c r="K251" s="42">
        <f t="shared" si="14"/>
        <v>120</v>
      </c>
      <c r="L251" s="42"/>
      <c r="M251" s="108">
        <f t="shared" si="17"/>
        <v>120</v>
      </c>
      <c r="N251" s="103">
        <f>N252</f>
        <v>0</v>
      </c>
      <c r="O251" s="103">
        <f t="shared" si="16"/>
        <v>120</v>
      </c>
    </row>
    <row r="252" spans="1:15" ht="18" customHeight="1" x14ac:dyDescent="0.2">
      <c r="A252" s="36" t="s">
        <v>178</v>
      </c>
      <c r="B252" s="37" t="s">
        <v>177</v>
      </c>
      <c r="C252" s="38" t="s">
        <v>3</v>
      </c>
      <c r="D252" s="37" t="s">
        <v>2</v>
      </c>
      <c r="E252" s="39" t="s">
        <v>201</v>
      </c>
      <c r="F252" s="40">
        <v>610</v>
      </c>
      <c r="G252" s="41">
        <v>120</v>
      </c>
      <c r="H252" s="41"/>
      <c r="I252" s="41">
        <f t="shared" si="15"/>
        <v>120</v>
      </c>
      <c r="J252" s="35"/>
      <c r="K252" s="42">
        <f t="shared" ref="K252:K338" si="18">I252+J252</f>
        <v>120</v>
      </c>
      <c r="L252" s="42"/>
      <c r="M252" s="108">
        <f t="shared" si="17"/>
        <v>120</v>
      </c>
      <c r="N252" s="103"/>
      <c r="O252" s="103">
        <f t="shared" si="16"/>
        <v>120</v>
      </c>
    </row>
    <row r="253" spans="1:15" ht="18" customHeight="1" x14ac:dyDescent="0.2">
      <c r="A253" s="36" t="s">
        <v>441</v>
      </c>
      <c r="B253" s="37" t="s">
        <v>177</v>
      </c>
      <c r="C253" s="38" t="s">
        <v>3</v>
      </c>
      <c r="D253" s="37" t="s">
        <v>442</v>
      </c>
      <c r="E253" s="39"/>
      <c r="F253" s="40"/>
      <c r="G253" s="41"/>
      <c r="H253" s="41"/>
      <c r="I253" s="41"/>
      <c r="J253" s="35"/>
      <c r="K253" s="42"/>
      <c r="L253" s="42"/>
      <c r="M253" s="108"/>
      <c r="N253" s="103">
        <v>411.79615000000001</v>
      </c>
      <c r="O253" s="103">
        <v>411.79615000000001</v>
      </c>
    </row>
    <row r="254" spans="1:15" ht="31.9" customHeight="1" x14ac:dyDescent="0.2">
      <c r="A254" s="7" t="s">
        <v>443</v>
      </c>
      <c r="B254" s="37" t="s">
        <v>177</v>
      </c>
      <c r="C254" s="38" t="s">
        <v>3</v>
      </c>
      <c r="D254" s="37" t="s">
        <v>442</v>
      </c>
      <c r="E254" s="39">
        <v>84150</v>
      </c>
      <c r="F254" s="40"/>
      <c r="G254" s="41"/>
      <c r="H254" s="41"/>
      <c r="I254" s="41"/>
      <c r="J254" s="35"/>
      <c r="K254" s="42"/>
      <c r="L254" s="42"/>
      <c r="M254" s="108"/>
      <c r="N254" s="103">
        <v>411.79615000000001</v>
      </c>
      <c r="O254" s="103">
        <v>411.79615000000001</v>
      </c>
    </row>
    <row r="255" spans="1:15" ht="25.9" customHeight="1" x14ac:dyDescent="0.2">
      <c r="A255" s="36" t="s">
        <v>87</v>
      </c>
      <c r="B255" s="37" t="s">
        <v>177</v>
      </c>
      <c r="C255" s="38" t="s">
        <v>3</v>
      </c>
      <c r="D255" s="37" t="s">
        <v>442</v>
      </c>
      <c r="E255" s="39">
        <v>84150</v>
      </c>
      <c r="F255" s="40">
        <v>600</v>
      </c>
      <c r="G255" s="41"/>
      <c r="H255" s="41"/>
      <c r="I255" s="41"/>
      <c r="J255" s="35"/>
      <c r="K255" s="42"/>
      <c r="L255" s="42"/>
      <c r="M255" s="108"/>
      <c r="N255" s="103">
        <v>411.79615000000001</v>
      </c>
      <c r="O255" s="103">
        <v>411.79615000000001</v>
      </c>
    </row>
    <row r="256" spans="1:15" ht="18" customHeight="1" x14ac:dyDescent="0.2">
      <c r="A256" s="36" t="s">
        <v>178</v>
      </c>
      <c r="B256" s="37" t="s">
        <v>177</v>
      </c>
      <c r="C256" s="38" t="s">
        <v>3</v>
      </c>
      <c r="D256" s="37" t="s">
        <v>442</v>
      </c>
      <c r="E256" s="39">
        <v>84150</v>
      </c>
      <c r="F256" s="40">
        <v>610</v>
      </c>
      <c r="G256" s="41"/>
      <c r="H256" s="41"/>
      <c r="I256" s="41"/>
      <c r="J256" s="35"/>
      <c r="K256" s="42"/>
      <c r="L256" s="42"/>
      <c r="M256" s="108"/>
      <c r="N256" s="103">
        <v>411.79615000000001</v>
      </c>
      <c r="O256" s="103">
        <v>411.79615000000001</v>
      </c>
    </row>
    <row r="257" spans="1:15" ht="27" customHeight="1" x14ac:dyDescent="0.2">
      <c r="A257" s="7" t="s">
        <v>387</v>
      </c>
      <c r="B257" s="37" t="s">
        <v>177</v>
      </c>
      <c r="C257" s="38" t="s">
        <v>3</v>
      </c>
      <c r="D257" s="37" t="s">
        <v>2</v>
      </c>
      <c r="E257" s="39" t="s">
        <v>386</v>
      </c>
      <c r="F257" s="40"/>
      <c r="G257" s="41"/>
      <c r="H257" s="41"/>
      <c r="I257" s="41"/>
      <c r="J257" s="35"/>
      <c r="K257" s="42"/>
      <c r="L257" s="42">
        <f>L258</f>
        <v>600</v>
      </c>
      <c r="M257" s="108">
        <f t="shared" si="17"/>
        <v>600</v>
      </c>
      <c r="N257" s="103">
        <f>N258</f>
        <v>1465</v>
      </c>
      <c r="O257" s="103">
        <f t="shared" si="16"/>
        <v>2065</v>
      </c>
    </row>
    <row r="258" spans="1:15" ht="24.6" customHeight="1" x14ac:dyDescent="0.2">
      <c r="A258" s="36" t="s">
        <v>87</v>
      </c>
      <c r="B258" s="37" t="s">
        <v>177</v>
      </c>
      <c r="C258" s="38" t="s">
        <v>3</v>
      </c>
      <c r="D258" s="37" t="s">
        <v>2</v>
      </c>
      <c r="E258" s="39" t="s">
        <v>386</v>
      </c>
      <c r="F258" s="40">
        <v>600</v>
      </c>
      <c r="G258" s="41"/>
      <c r="H258" s="41"/>
      <c r="I258" s="41"/>
      <c r="J258" s="35"/>
      <c r="K258" s="42"/>
      <c r="L258" s="42">
        <f>L259</f>
        <v>600</v>
      </c>
      <c r="M258" s="108">
        <f t="shared" si="17"/>
        <v>600</v>
      </c>
      <c r="N258" s="103">
        <f>N259</f>
        <v>1465</v>
      </c>
      <c r="O258" s="103">
        <f t="shared" si="16"/>
        <v>2065</v>
      </c>
    </row>
    <row r="259" spans="1:15" ht="18" customHeight="1" x14ac:dyDescent="0.2">
      <c r="A259" s="36" t="s">
        <v>178</v>
      </c>
      <c r="B259" s="37" t="s">
        <v>177</v>
      </c>
      <c r="C259" s="38" t="s">
        <v>3</v>
      </c>
      <c r="D259" s="37" t="s">
        <v>2</v>
      </c>
      <c r="E259" s="39" t="s">
        <v>386</v>
      </c>
      <c r="F259" s="40">
        <v>610</v>
      </c>
      <c r="G259" s="41"/>
      <c r="H259" s="41"/>
      <c r="I259" s="41"/>
      <c r="J259" s="35"/>
      <c r="K259" s="42"/>
      <c r="L259" s="42">
        <v>600</v>
      </c>
      <c r="M259" s="108">
        <f t="shared" si="17"/>
        <v>600</v>
      </c>
      <c r="N259" s="103">
        <f>1000+465</f>
        <v>1465</v>
      </c>
      <c r="O259" s="103">
        <f t="shared" si="16"/>
        <v>2065</v>
      </c>
    </row>
    <row r="260" spans="1:15" ht="23.1" customHeight="1" x14ac:dyDescent="0.2">
      <c r="A260" s="7" t="s">
        <v>294</v>
      </c>
      <c r="B260" s="37" t="s">
        <v>177</v>
      </c>
      <c r="C260" s="38" t="s">
        <v>3</v>
      </c>
      <c r="D260" s="37" t="s">
        <v>2</v>
      </c>
      <c r="E260" s="39" t="s">
        <v>293</v>
      </c>
      <c r="F260" s="40"/>
      <c r="G260" s="41">
        <f>G261</f>
        <v>1000</v>
      </c>
      <c r="H260" s="41"/>
      <c r="I260" s="41">
        <f t="shared" si="15"/>
        <v>1000</v>
      </c>
      <c r="J260" s="35"/>
      <c r="K260" s="42">
        <f t="shared" si="18"/>
        <v>1000</v>
      </c>
      <c r="L260" s="42"/>
      <c r="M260" s="108">
        <f t="shared" si="17"/>
        <v>1000</v>
      </c>
      <c r="N260" s="235">
        <f>N261</f>
        <v>65.177000000000021</v>
      </c>
      <c r="O260" s="103">
        <f t="shared" si="16"/>
        <v>1065.1770000000001</v>
      </c>
    </row>
    <row r="261" spans="1:15" ht="22.5" x14ac:dyDescent="0.2">
      <c r="A261" s="7" t="s">
        <v>87</v>
      </c>
      <c r="B261" s="37" t="s">
        <v>177</v>
      </c>
      <c r="C261" s="38" t="s">
        <v>3</v>
      </c>
      <c r="D261" s="37" t="s">
        <v>2</v>
      </c>
      <c r="E261" s="39" t="s">
        <v>293</v>
      </c>
      <c r="F261" s="40">
        <v>600</v>
      </c>
      <c r="G261" s="41">
        <f>G262</f>
        <v>1000</v>
      </c>
      <c r="H261" s="41"/>
      <c r="I261" s="41">
        <f t="shared" si="15"/>
        <v>1000</v>
      </c>
      <c r="J261" s="35"/>
      <c r="K261" s="42">
        <f t="shared" si="18"/>
        <v>1000</v>
      </c>
      <c r="L261" s="42"/>
      <c r="M261" s="108">
        <f t="shared" si="17"/>
        <v>1000</v>
      </c>
      <c r="N261" s="235">
        <f>N262</f>
        <v>65.177000000000021</v>
      </c>
      <c r="O261" s="103">
        <f t="shared" si="16"/>
        <v>1065.1770000000001</v>
      </c>
    </row>
    <row r="262" spans="1:15" x14ac:dyDescent="0.2">
      <c r="A262" s="7" t="s">
        <v>178</v>
      </c>
      <c r="B262" s="37" t="s">
        <v>177</v>
      </c>
      <c r="C262" s="38" t="s">
        <v>3</v>
      </c>
      <c r="D262" s="37" t="s">
        <v>2</v>
      </c>
      <c r="E262" s="39" t="s">
        <v>293</v>
      </c>
      <c r="F262" s="40">
        <v>610</v>
      </c>
      <c r="G262" s="41">
        <v>1000</v>
      </c>
      <c r="H262" s="41"/>
      <c r="I262" s="41">
        <f t="shared" si="15"/>
        <v>1000</v>
      </c>
      <c r="J262" s="35"/>
      <c r="K262" s="42">
        <f t="shared" si="18"/>
        <v>1000</v>
      </c>
      <c r="L262" s="42"/>
      <c r="M262" s="108">
        <f t="shared" si="17"/>
        <v>1000</v>
      </c>
      <c r="N262" s="235">
        <f>-239.07+700-108.553-287.2</f>
        <v>65.177000000000021</v>
      </c>
      <c r="O262" s="103">
        <f t="shared" si="16"/>
        <v>1065.1770000000001</v>
      </c>
    </row>
    <row r="263" spans="1:15" ht="45" x14ac:dyDescent="0.2">
      <c r="A263" s="36" t="s">
        <v>186</v>
      </c>
      <c r="B263" s="37" t="s">
        <v>177</v>
      </c>
      <c r="C263" s="38" t="s">
        <v>3</v>
      </c>
      <c r="D263" s="37" t="s">
        <v>2</v>
      </c>
      <c r="E263" s="39" t="s">
        <v>182</v>
      </c>
      <c r="F263" s="40" t="s">
        <v>7</v>
      </c>
      <c r="G263" s="41">
        <f>G264</f>
        <v>442.2</v>
      </c>
      <c r="H263" s="41"/>
      <c r="I263" s="41">
        <f t="shared" si="15"/>
        <v>442.2</v>
      </c>
      <c r="J263" s="52">
        <f>J264</f>
        <v>49.1</v>
      </c>
      <c r="K263" s="42">
        <f t="shared" si="18"/>
        <v>491.3</v>
      </c>
      <c r="L263" s="42"/>
      <c r="M263" s="108">
        <f t="shared" si="17"/>
        <v>491.3</v>
      </c>
      <c r="N263" s="234"/>
      <c r="O263" s="103">
        <f t="shared" si="16"/>
        <v>491.3</v>
      </c>
    </row>
    <row r="264" spans="1:15" ht="22.5" x14ac:dyDescent="0.2">
      <c r="A264" s="36" t="s">
        <v>87</v>
      </c>
      <c r="B264" s="37" t="s">
        <v>177</v>
      </c>
      <c r="C264" s="38" t="s">
        <v>3</v>
      </c>
      <c r="D264" s="37" t="s">
        <v>2</v>
      </c>
      <c r="E264" s="39" t="s">
        <v>182</v>
      </c>
      <c r="F264" s="40">
        <v>600</v>
      </c>
      <c r="G264" s="41">
        <f>G265</f>
        <v>442.2</v>
      </c>
      <c r="H264" s="41"/>
      <c r="I264" s="41">
        <f t="shared" si="15"/>
        <v>442.2</v>
      </c>
      <c r="J264" s="52">
        <f>J265</f>
        <v>49.1</v>
      </c>
      <c r="K264" s="42">
        <f t="shared" si="18"/>
        <v>491.3</v>
      </c>
      <c r="L264" s="42"/>
      <c r="M264" s="108">
        <f t="shared" si="17"/>
        <v>491.3</v>
      </c>
      <c r="N264" s="234"/>
      <c r="O264" s="103">
        <f t="shared" si="16"/>
        <v>491.3</v>
      </c>
    </row>
    <row r="265" spans="1:15" x14ac:dyDescent="0.2">
      <c r="A265" s="36" t="s">
        <v>178</v>
      </c>
      <c r="B265" s="37" t="s">
        <v>177</v>
      </c>
      <c r="C265" s="38" t="s">
        <v>3</v>
      </c>
      <c r="D265" s="37" t="s">
        <v>2</v>
      </c>
      <c r="E265" s="39" t="s">
        <v>182</v>
      </c>
      <c r="F265" s="40">
        <v>610</v>
      </c>
      <c r="G265" s="41">
        <v>442.2</v>
      </c>
      <c r="H265" s="41"/>
      <c r="I265" s="41">
        <f t="shared" si="15"/>
        <v>442.2</v>
      </c>
      <c r="J265" s="52">
        <v>49.1</v>
      </c>
      <c r="K265" s="42">
        <f t="shared" si="18"/>
        <v>491.3</v>
      </c>
      <c r="L265" s="42"/>
      <c r="M265" s="108">
        <f t="shared" si="17"/>
        <v>491.3</v>
      </c>
      <c r="N265" s="234"/>
      <c r="O265" s="103">
        <f t="shared" si="16"/>
        <v>491.3</v>
      </c>
    </row>
    <row r="266" spans="1:15" ht="22.5" x14ac:dyDescent="0.2">
      <c r="A266" s="36" t="s">
        <v>301</v>
      </c>
      <c r="B266" s="37" t="s">
        <v>177</v>
      </c>
      <c r="C266" s="38" t="s">
        <v>3</v>
      </c>
      <c r="D266" s="37" t="s">
        <v>2</v>
      </c>
      <c r="E266" s="39" t="s">
        <v>181</v>
      </c>
      <c r="F266" s="40" t="s">
        <v>7</v>
      </c>
      <c r="G266" s="41">
        <f>G267</f>
        <v>800</v>
      </c>
      <c r="H266" s="41"/>
      <c r="I266" s="41">
        <f t="shared" si="15"/>
        <v>800</v>
      </c>
      <c r="J266" s="35"/>
      <c r="K266" s="42">
        <f t="shared" si="18"/>
        <v>800</v>
      </c>
      <c r="L266" s="42"/>
      <c r="M266" s="108">
        <f t="shared" si="17"/>
        <v>800</v>
      </c>
      <c r="N266" s="103">
        <f>N267</f>
        <v>995.64734999999996</v>
      </c>
      <c r="O266" s="103">
        <f t="shared" si="16"/>
        <v>1795.64735</v>
      </c>
    </row>
    <row r="267" spans="1:15" ht="22.5" x14ac:dyDescent="0.2">
      <c r="A267" s="36" t="s">
        <v>87</v>
      </c>
      <c r="B267" s="37" t="s">
        <v>177</v>
      </c>
      <c r="C267" s="38" t="s">
        <v>3</v>
      </c>
      <c r="D267" s="37" t="s">
        <v>2</v>
      </c>
      <c r="E267" s="39" t="s">
        <v>181</v>
      </c>
      <c r="F267" s="40">
        <v>600</v>
      </c>
      <c r="G267" s="41">
        <f>G268</f>
        <v>800</v>
      </c>
      <c r="H267" s="41"/>
      <c r="I267" s="41">
        <f t="shared" si="15"/>
        <v>800</v>
      </c>
      <c r="J267" s="35"/>
      <c r="K267" s="42">
        <f t="shared" si="18"/>
        <v>800</v>
      </c>
      <c r="L267" s="42"/>
      <c r="M267" s="108">
        <f t="shared" si="17"/>
        <v>800</v>
      </c>
      <c r="N267" s="103">
        <f>N268</f>
        <v>995.64734999999996</v>
      </c>
      <c r="O267" s="103">
        <f t="shared" si="16"/>
        <v>1795.64735</v>
      </c>
    </row>
    <row r="268" spans="1:15" x14ac:dyDescent="0.2">
      <c r="A268" s="36" t="s">
        <v>178</v>
      </c>
      <c r="B268" s="37" t="s">
        <v>177</v>
      </c>
      <c r="C268" s="38" t="s">
        <v>3</v>
      </c>
      <c r="D268" s="37" t="s">
        <v>2</v>
      </c>
      <c r="E268" s="39" t="s">
        <v>181</v>
      </c>
      <c r="F268" s="40">
        <v>610</v>
      </c>
      <c r="G268" s="41">
        <v>800</v>
      </c>
      <c r="H268" s="41"/>
      <c r="I268" s="41">
        <f t="shared" si="15"/>
        <v>800</v>
      </c>
      <c r="J268" s="35"/>
      <c r="K268" s="42">
        <f t="shared" si="18"/>
        <v>800</v>
      </c>
      <c r="L268" s="42"/>
      <c r="M268" s="108">
        <f t="shared" si="17"/>
        <v>800</v>
      </c>
      <c r="N268" s="103">
        <f>1415.6-419.95265</f>
        <v>995.64734999999996</v>
      </c>
      <c r="O268" s="103">
        <f t="shared" si="16"/>
        <v>1795.64735</v>
      </c>
    </row>
    <row r="269" spans="1:15" x14ac:dyDescent="0.2">
      <c r="A269" s="36" t="s">
        <v>410</v>
      </c>
      <c r="B269" s="37" t="s">
        <v>177</v>
      </c>
      <c r="C269" s="38" t="s">
        <v>3</v>
      </c>
      <c r="D269" s="37" t="s">
        <v>407</v>
      </c>
      <c r="E269" s="39"/>
      <c r="F269" s="40"/>
      <c r="G269" s="41"/>
      <c r="H269" s="41"/>
      <c r="I269" s="41"/>
      <c r="J269" s="35"/>
      <c r="K269" s="42"/>
      <c r="L269" s="42"/>
      <c r="M269" s="108"/>
      <c r="N269" s="103">
        <f>N270</f>
        <v>1339.07</v>
      </c>
      <c r="O269" s="103">
        <f t="shared" si="16"/>
        <v>1339.07</v>
      </c>
    </row>
    <row r="270" spans="1:15" ht="27" customHeight="1" x14ac:dyDescent="0.2">
      <c r="A270" s="7" t="s">
        <v>408</v>
      </c>
      <c r="B270" s="37" t="s">
        <v>177</v>
      </c>
      <c r="C270" s="38" t="s">
        <v>3</v>
      </c>
      <c r="D270" s="37" t="s">
        <v>407</v>
      </c>
      <c r="E270" s="39">
        <v>50970</v>
      </c>
      <c r="F270" s="40"/>
      <c r="G270" s="41"/>
      <c r="H270" s="41"/>
      <c r="I270" s="41"/>
      <c r="J270" s="35"/>
      <c r="K270" s="42"/>
      <c r="L270" s="42"/>
      <c r="M270" s="108"/>
      <c r="N270" s="103">
        <f>N271</f>
        <v>1339.07</v>
      </c>
      <c r="O270" s="103">
        <f t="shared" si="16"/>
        <v>1339.07</v>
      </c>
    </row>
    <row r="271" spans="1:15" ht="22.5" x14ac:dyDescent="0.2">
      <c r="A271" s="36" t="s">
        <v>87</v>
      </c>
      <c r="B271" s="37" t="s">
        <v>177</v>
      </c>
      <c r="C271" s="38" t="s">
        <v>3</v>
      </c>
      <c r="D271" s="37" t="s">
        <v>407</v>
      </c>
      <c r="E271" s="39">
        <v>50970</v>
      </c>
      <c r="F271" s="40">
        <v>600</v>
      </c>
      <c r="G271" s="41"/>
      <c r="H271" s="41"/>
      <c r="I271" s="41"/>
      <c r="J271" s="35"/>
      <c r="K271" s="42"/>
      <c r="L271" s="42"/>
      <c r="M271" s="108"/>
      <c r="N271" s="103">
        <f>N272</f>
        <v>1339.07</v>
      </c>
      <c r="O271" s="103">
        <f t="shared" si="16"/>
        <v>1339.07</v>
      </c>
    </row>
    <row r="272" spans="1:15" x14ac:dyDescent="0.2">
      <c r="A272" s="36" t="s">
        <v>178</v>
      </c>
      <c r="B272" s="37" t="s">
        <v>177</v>
      </c>
      <c r="C272" s="38" t="s">
        <v>3</v>
      </c>
      <c r="D272" s="37" t="s">
        <v>407</v>
      </c>
      <c r="E272" s="39">
        <v>50970</v>
      </c>
      <c r="F272" s="40">
        <v>610</v>
      </c>
      <c r="G272" s="41"/>
      <c r="H272" s="41"/>
      <c r="I272" s="41"/>
      <c r="J272" s="35"/>
      <c r="K272" s="42"/>
      <c r="L272" s="42"/>
      <c r="M272" s="108"/>
      <c r="N272" s="103">
        <f>239.07+1100</f>
        <v>1339.07</v>
      </c>
      <c r="O272" s="103">
        <f t="shared" si="16"/>
        <v>1339.07</v>
      </c>
    </row>
    <row r="273" spans="1:15" ht="45" x14ac:dyDescent="0.2">
      <c r="A273" s="29" t="s">
        <v>321</v>
      </c>
      <c r="B273" s="30" t="s">
        <v>229</v>
      </c>
      <c r="C273" s="31" t="s">
        <v>3</v>
      </c>
      <c r="D273" s="30" t="s">
        <v>2</v>
      </c>
      <c r="E273" s="32" t="s">
        <v>9</v>
      </c>
      <c r="F273" s="33" t="s">
        <v>7</v>
      </c>
      <c r="G273" s="34">
        <f>G274+G277+G284+G287+G290+G296++G302+G305+G308+G311+G323+G326+G299</f>
        <v>110909.50000000001</v>
      </c>
      <c r="H273" s="34"/>
      <c r="I273" s="34">
        <f t="shared" si="15"/>
        <v>110909.50000000001</v>
      </c>
      <c r="J273" s="34">
        <f>J293+J311+J290+J287+J308+J323+J326</f>
        <v>3308.4903999999997</v>
      </c>
      <c r="K273" s="28">
        <f t="shared" si="18"/>
        <v>114217.99040000001</v>
      </c>
      <c r="L273" s="28">
        <f>L287+L284+L274+L320</f>
        <v>3571.8999999999996</v>
      </c>
      <c r="M273" s="112">
        <f t="shared" si="17"/>
        <v>117789.8904</v>
      </c>
      <c r="N273" s="112">
        <f>N287+N311+N314+N317+N323+N326</f>
        <v>2540.4109200000003</v>
      </c>
      <c r="O273" s="227">
        <f t="shared" si="16"/>
        <v>120330.30132</v>
      </c>
    </row>
    <row r="274" spans="1:15" ht="67.5" x14ac:dyDescent="0.2">
      <c r="A274" s="36" t="s">
        <v>244</v>
      </c>
      <c r="B274" s="37" t="s">
        <v>229</v>
      </c>
      <c r="C274" s="38" t="s">
        <v>3</v>
      </c>
      <c r="D274" s="37" t="s">
        <v>2</v>
      </c>
      <c r="E274" s="39" t="s">
        <v>243</v>
      </c>
      <c r="F274" s="40" t="s">
        <v>7</v>
      </c>
      <c r="G274" s="41">
        <f>G275</f>
        <v>82.9</v>
      </c>
      <c r="H274" s="41"/>
      <c r="I274" s="41">
        <f t="shared" si="15"/>
        <v>82.9</v>
      </c>
      <c r="J274" s="35"/>
      <c r="K274" s="42">
        <f t="shared" si="18"/>
        <v>82.9</v>
      </c>
      <c r="L274" s="42">
        <f>L275</f>
        <v>-82.9</v>
      </c>
      <c r="M274" s="108">
        <f t="shared" si="17"/>
        <v>0</v>
      </c>
      <c r="N274" s="234"/>
      <c r="O274" s="103">
        <f t="shared" si="16"/>
        <v>0</v>
      </c>
    </row>
    <row r="275" spans="1:15" ht="22.5" x14ac:dyDescent="0.2">
      <c r="A275" s="36" t="s">
        <v>87</v>
      </c>
      <c r="B275" s="37" t="s">
        <v>229</v>
      </c>
      <c r="C275" s="38" t="s">
        <v>3</v>
      </c>
      <c r="D275" s="37" t="s">
        <v>2</v>
      </c>
      <c r="E275" s="39" t="s">
        <v>243</v>
      </c>
      <c r="F275" s="40">
        <v>600</v>
      </c>
      <c r="G275" s="41">
        <f>G276</f>
        <v>82.9</v>
      </c>
      <c r="H275" s="41"/>
      <c r="I275" s="41">
        <f t="shared" si="15"/>
        <v>82.9</v>
      </c>
      <c r="J275" s="35"/>
      <c r="K275" s="42">
        <f t="shared" si="18"/>
        <v>82.9</v>
      </c>
      <c r="L275" s="42">
        <f>L276</f>
        <v>-82.9</v>
      </c>
      <c r="M275" s="108">
        <f t="shared" si="17"/>
        <v>0</v>
      </c>
      <c r="N275" s="234"/>
      <c r="O275" s="103">
        <f t="shared" si="16"/>
        <v>0</v>
      </c>
    </row>
    <row r="276" spans="1:15" x14ac:dyDescent="0.2">
      <c r="A276" s="36" t="s">
        <v>178</v>
      </c>
      <c r="B276" s="37" t="s">
        <v>229</v>
      </c>
      <c r="C276" s="38" t="s">
        <v>3</v>
      </c>
      <c r="D276" s="37" t="s">
        <v>2</v>
      </c>
      <c r="E276" s="39" t="s">
        <v>243</v>
      </c>
      <c r="F276" s="40">
        <v>610</v>
      </c>
      <c r="G276" s="41">
        <v>82.9</v>
      </c>
      <c r="H276" s="41"/>
      <c r="I276" s="41">
        <f t="shared" ref="I276:I353" si="19">G276+H276</f>
        <v>82.9</v>
      </c>
      <c r="J276" s="35"/>
      <c r="K276" s="42">
        <f t="shared" si="18"/>
        <v>82.9</v>
      </c>
      <c r="L276" s="42">
        <v>-82.9</v>
      </c>
      <c r="M276" s="108">
        <f t="shared" si="17"/>
        <v>0</v>
      </c>
      <c r="N276" s="234"/>
      <c r="O276" s="103">
        <f t="shared" si="16"/>
        <v>0</v>
      </c>
    </row>
    <row r="277" spans="1:15" ht="22.5" x14ac:dyDescent="0.2">
      <c r="A277" s="36" t="s">
        <v>15</v>
      </c>
      <c r="B277" s="37" t="s">
        <v>229</v>
      </c>
      <c r="C277" s="38" t="s">
        <v>3</v>
      </c>
      <c r="D277" s="37" t="s">
        <v>2</v>
      </c>
      <c r="E277" s="39" t="s">
        <v>11</v>
      </c>
      <c r="F277" s="40" t="s">
        <v>7</v>
      </c>
      <c r="G277" s="41">
        <f>G278+G280+G282</f>
        <v>1910.3999999999999</v>
      </c>
      <c r="H277" s="41"/>
      <c r="I277" s="41">
        <f t="shared" si="19"/>
        <v>1910.3999999999999</v>
      </c>
      <c r="J277" s="35"/>
      <c r="K277" s="42">
        <f t="shared" si="18"/>
        <v>1910.3999999999999</v>
      </c>
      <c r="L277" s="42"/>
      <c r="M277" s="108">
        <f t="shared" si="17"/>
        <v>1910.3999999999999</v>
      </c>
      <c r="N277" s="234"/>
      <c r="O277" s="103">
        <f t="shared" si="16"/>
        <v>1910.3999999999999</v>
      </c>
    </row>
    <row r="278" spans="1:15" ht="45" x14ac:dyDescent="0.2">
      <c r="A278" s="36" t="s">
        <v>6</v>
      </c>
      <c r="B278" s="37" t="s">
        <v>229</v>
      </c>
      <c r="C278" s="38" t="s">
        <v>3</v>
      </c>
      <c r="D278" s="37" t="s">
        <v>2</v>
      </c>
      <c r="E278" s="39" t="s">
        <v>11</v>
      </c>
      <c r="F278" s="40">
        <v>100</v>
      </c>
      <c r="G278" s="41">
        <f>G279</f>
        <v>1862.6999999999998</v>
      </c>
      <c r="H278" s="41"/>
      <c r="I278" s="41">
        <f t="shared" si="19"/>
        <v>1862.6999999999998</v>
      </c>
      <c r="J278" s="35"/>
      <c r="K278" s="42">
        <f t="shared" si="18"/>
        <v>1862.6999999999998</v>
      </c>
      <c r="L278" s="42"/>
      <c r="M278" s="108">
        <f t="shared" si="17"/>
        <v>1862.6999999999998</v>
      </c>
      <c r="N278" s="234"/>
      <c r="O278" s="103">
        <f t="shared" si="16"/>
        <v>1862.6999999999998</v>
      </c>
    </row>
    <row r="279" spans="1:15" ht="22.5" x14ac:dyDescent="0.2">
      <c r="A279" s="36" t="s">
        <v>5</v>
      </c>
      <c r="B279" s="37" t="s">
        <v>229</v>
      </c>
      <c r="C279" s="38" t="s">
        <v>3</v>
      </c>
      <c r="D279" s="37" t="s">
        <v>2</v>
      </c>
      <c r="E279" s="39" t="s">
        <v>11</v>
      </c>
      <c r="F279" s="40">
        <v>120</v>
      </c>
      <c r="G279" s="41">
        <f>1347.3+108.5+406.9</f>
        <v>1862.6999999999998</v>
      </c>
      <c r="H279" s="41"/>
      <c r="I279" s="41">
        <f t="shared" si="19"/>
        <v>1862.6999999999998</v>
      </c>
      <c r="J279" s="35"/>
      <c r="K279" s="42">
        <f t="shared" si="18"/>
        <v>1862.6999999999998</v>
      </c>
      <c r="L279" s="42"/>
      <c r="M279" s="108">
        <f t="shared" si="17"/>
        <v>1862.6999999999998</v>
      </c>
      <c r="N279" s="234"/>
      <c r="O279" s="103">
        <f t="shared" si="16"/>
        <v>1862.6999999999998</v>
      </c>
    </row>
    <row r="280" spans="1:15" ht="22.5" x14ac:dyDescent="0.2">
      <c r="A280" s="36" t="s">
        <v>14</v>
      </c>
      <c r="B280" s="37" t="s">
        <v>229</v>
      </c>
      <c r="C280" s="38" t="s">
        <v>3</v>
      </c>
      <c r="D280" s="37" t="s">
        <v>2</v>
      </c>
      <c r="E280" s="39" t="s">
        <v>11</v>
      </c>
      <c r="F280" s="40">
        <v>200</v>
      </c>
      <c r="G280" s="41">
        <f>G281</f>
        <v>47.2</v>
      </c>
      <c r="H280" s="41"/>
      <c r="I280" s="41">
        <f t="shared" si="19"/>
        <v>47.2</v>
      </c>
      <c r="J280" s="35"/>
      <c r="K280" s="42">
        <f t="shared" si="18"/>
        <v>47.2</v>
      </c>
      <c r="L280" s="42"/>
      <c r="M280" s="108">
        <f t="shared" si="17"/>
        <v>47.2</v>
      </c>
      <c r="N280" s="234"/>
      <c r="O280" s="103">
        <v>45.4</v>
      </c>
    </row>
    <row r="281" spans="1:15" ht="22.5" x14ac:dyDescent="0.2">
      <c r="A281" s="36" t="s">
        <v>13</v>
      </c>
      <c r="B281" s="37" t="s">
        <v>229</v>
      </c>
      <c r="C281" s="38" t="s">
        <v>3</v>
      </c>
      <c r="D281" s="37" t="s">
        <v>2</v>
      </c>
      <c r="E281" s="39" t="s">
        <v>11</v>
      </c>
      <c r="F281" s="40">
        <v>240</v>
      </c>
      <c r="G281" s="41">
        <v>47.2</v>
      </c>
      <c r="H281" s="41"/>
      <c r="I281" s="41">
        <f t="shared" si="19"/>
        <v>47.2</v>
      </c>
      <c r="J281" s="35"/>
      <c r="K281" s="42">
        <f t="shared" si="18"/>
        <v>47.2</v>
      </c>
      <c r="L281" s="42"/>
      <c r="M281" s="108">
        <f t="shared" si="17"/>
        <v>47.2</v>
      </c>
      <c r="N281" s="234"/>
      <c r="O281" s="103">
        <v>45.4</v>
      </c>
    </row>
    <row r="282" spans="1:15" x14ac:dyDescent="0.2">
      <c r="A282" s="36" t="s">
        <v>76</v>
      </c>
      <c r="B282" s="37" t="s">
        <v>229</v>
      </c>
      <c r="C282" s="38" t="s">
        <v>3</v>
      </c>
      <c r="D282" s="37" t="s">
        <v>2</v>
      </c>
      <c r="E282" s="39" t="s">
        <v>11</v>
      </c>
      <c r="F282" s="40">
        <v>800</v>
      </c>
      <c r="G282" s="41">
        <f>G283</f>
        <v>0.5</v>
      </c>
      <c r="H282" s="41"/>
      <c r="I282" s="41">
        <f t="shared" si="19"/>
        <v>0.5</v>
      </c>
      <c r="J282" s="35"/>
      <c r="K282" s="42">
        <f t="shared" si="18"/>
        <v>0.5</v>
      </c>
      <c r="L282" s="42"/>
      <c r="M282" s="108">
        <f t="shared" si="17"/>
        <v>0.5</v>
      </c>
      <c r="N282" s="234"/>
      <c r="O282" s="103">
        <v>2.2999999999999998</v>
      </c>
    </row>
    <row r="283" spans="1:15" x14ac:dyDescent="0.2">
      <c r="A283" s="36" t="s">
        <v>75</v>
      </c>
      <c r="B283" s="37" t="s">
        <v>229</v>
      </c>
      <c r="C283" s="38" t="s">
        <v>3</v>
      </c>
      <c r="D283" s="37" t="s">
        <v>2</v>
      </c>
      <c r="E283" s="39" t="s">
        <v>11</v>
      </c>
      <c r="F283" s="40">
        <v>850</v>
      </c>
      <c r="G283" s="41">
        <v>0.5</v>
      </c>
      <c r="H283" s="41"/>
      <c r="I283" s="41">
        <f t="shared" si="19"/>
        <v>0.5</v>
      </c>
      <c r="J283" s="35"/>
      <c r="K283" s="42">
        <f t="shared" si="18"/>
        <v>0.5</v>
      </c>
      <c r="L283" s="42"/>
      <c r="M283" s="108">
        <f t="shared" si="17"/>
        <v>0.5</v>
      </c>
      <c r="N283" s="234"/>
      <c r="O283" s="103">
        <v>2.2999999999999998</v>
      </c>
    </row>
    <row r="284" spans="1:15" ht="22.5" x14ac:dyDescent="0.2">
      <c r="A284" s="36" t="s">
        <v>210</v>
      </c>
      <c r="B284" s="37" t="s">
        <v>229</v>
      </c>
      <c r="C284" s="38" t="s">
        <v>3</v>
      </c>
      <c r="D284" s="37" t="s">
        <v>2</v>
      </c>
      <c r="E284" s="39" t="s">
        <v>209</v>
      </c>
      <c r="F284" s="40" t="s">
        <v>7</v>
      </c>
      <c r="G284" s="41">
        <f>G285</f>
        <v>2493</v>
      </c>
      <c r="H284" s="41"/>
      <c r="I284" s="41">
        <f t="shared" si="19"/>
        <v>2493</v>
      </c>
      <c r="J284" s="35"/>
      <c r="K284" s="42">
        <f t="shared" si="18"/>
        <v>2493</v>
      </c>
      <c r="L284" s="42">
        <f>L285</f>
        <v>-500</v>
      </c>
      <c r="M284" s="108">
        <f t="shared" si="17"/>
        <v>1993</v>
      </c>
      <c r="N284" s="234"/>
      <c r="O284" s="103">
        <f t="shared" si="16"/>
        <v>1993</v>
      </c>
    </row>
    <row r="285" spans="1:15" ht="22.5" x14ac:dyDescent="0.2">
      <c r="A285" s="36" t="s">
        <v>87</v>
      </c>
      <c r="B285" s="37" t="s">
        <v>229</v>
      </c>
      <c r="C285" s="38" t="s">
        <v>3</v>
      </c>
      <c r="D285" s="37" t="s">
        <v>2</v>
      </c>
      <c r="E285" s="39" t="s">
        <v>209</v>
      </c>
      <c r="F285" s="40">
        <v>600</v>
      </c>
      <c r="G285" s="41">
        <f>G286</f>
        <v>2493</v>
      </c>
      <c r="H285" s="41"/>
      <c r="I285" s="41">
        <f t="shared" si="19"/>
        <v>2493</v>
      </c>
      <c r="J285" s="35"/>
      <c r="K285" s="42">
        <f t="shared" si="18"/>
        <v>2493</v>
      </c>
      <c r="L285" s="42">
        <f>L286</f>
        <v>-500</v>
      </c>
      <c r="M285" s="108">
        <f t="shared" si="17"/>
        <v>1993</v>
      </c>
      <c r="N285" s="234"/>
      <c r="O285" s="103">
        <f t="shared" si="16"/>
        <v>1993</v>
      </c>
    </row>
    <row r="286" spans="1:15" x14ac:dyDescent="0.2">
      <c r="A286" s="36" t="s">
        <v>178</v>
      </c>
      <c r="B286" s="37" t="s">
        <v>229</v>
      </c>
      <c r="C286" s="38" t="s">
        <v>3</v>
      </c>
      <c r="D286" s="37" t="s">
        <v>2</v>
      </c>
      <c r="E286" s="39" t="s">
        <v>209</v>
      </c>
      <c r="F286" s="40">
        <v>610</v>
      </c>
      <c r="G286" s="41">
        <v>2493</v>
      </c>
      <c r="H286" s="41"/>
      <c r="I286" s="41">
        <f t="shared" si="19"/>
        <v>2493</v>
      </c>
      <c r="J286" s="35"/>
      <c r="K286" s="42">
        <f t="shared" si="18"/>
        <v>2493</v>
      </c>
      <c r="L286" s="42">
        <v>-500</v>
      </c>
      <c r="M286" s="108">
        <f t="shared" si="17"/>
        <v>1993</v>
      </c>
      <c r="N286" s="234"/>
      <c r="O286" s="103">
        <f t="shared" si="16"/>
        <v>1993</v>
      </c>
    </row>
    <row r="287" spans="1:15" x14ac:dyDescent="0.2">
      <c r="A287" s="36" t="s">
        <v>241</v>
      </c>
      <c r="B287" s="37" t="s">
        <v>229</v>
      </c>
      <c r="C287" s="38" t="s">
        <v>3</v>
      </c>
      <c r="D287" s="37" t="s">
        <v>2</v>
      </c>
      <c r="E287" s="39" t="s">
        <v>240</v>
      </c>
      <c r="F287" s="40" t="s">
        <v>7</v>
      </c>
      <c r="G287" s="41">
        <f>G288</f>
        <v>1469</v>
      </c>
      <c r="H287" s="41"/>
      <c r="I287" s="41">
        <f t="shared" si="19"/>
        <v>1469</v>
      </c>
      <c r="J287" s="41">
        <f>J288</f>
        <v>2781</v>
      </c>
      <c r="K287" s="42">
        <f t="shared" si="18"/>
        <v>4250</v>
      </c>
      <c r="L287" s="42">
        <f>L288</f>
        <v>3571.8999999999996</v>
      </c>
      <c r="M287" s="108">
        <f t="shared" si="17"/>
        <v>7821.9</v>
      </c>
      <c r="N287" s="103">
        <f>N288</f>
        <v>2008.8</v>
      </c>
      <c r="O287" s="103">
        <f t="shared" si="16"/>
        <v>9830.6999999999989</v>
      </c>
    </row>
    <row r="288" spans="1:15" ht="22.5" x14ac:dyDescent="0.2">
      <c r="A288" s="36" t="s">
        <v>87</v>
      </c>
      <c r="B288" s="37" t="s">
        <v>229</v>
      </c>
      <c r="C288" s="38" t="s">
        <v>3</v>
      </c>
      <c r="D288" s="37" t="s">
        <v>2</v>
      </c>
      <c r="E288" s="39" t="s">
        <v>240</v>
      </c>
      <c r="F288" s="40">
        <v>600</v>
      </c>
      <c r="G288" s="41">
        <f>G289</f>
        <v>1469</v>
      </c>
      <c r="H288" s="41"/>
      <c r="I288" s="41">
        <f t="shared" si="19"/>
        <v>1469</v>
      </c>
      <c r="J288" s="44">
        <f>J289</f>
        <v>2781</v>
      </c>
      <c r="K288" s="42">
        <f t="shared" si="18"/>
        <v>4250</v>
      </c>
      <c r="L288" s="42">
        <f>L289</f>
        <v>3571.8999999999996</v>
      </c>
      <c r="M288" s="108">
        <f t="shared" si="17"/>
        <v>7821.9</v>
      </c>
      <c r="N288" s="103">
        <f>N289</f>
        <v>2008.8</v>
      </c>
      <c r="O288" s="103">
        <f t="shared" si="16"/>
        <v>9830.6999999999989</v>
      </c>
    </row>
    <row r="289" spans="1:15" x14ac:dyDescent="0.2">
      <c r="A289" s="36" t="s">
        <v>178</v>
      </c>
      <c r="B289" s="37" t="s">
        <v>229</v>
      </c>
      <c r="C289" s="38" t="s">
        <v>3</v>
      </c>
      <c r="D289" s="37" t="s">
        <v>2</v>
      </c>
      <c r="E289" s="39" t="s">
        <v>240</v>
      </c>
      <c r="F289" s="40">
        <v>610</v>
      </c>
      <c r="G289" s="41">
        <v>1469</v>
      </c>
      <c r="H289" s="41"/>
      <c r="I289" s="41">
        <f t="shared" si="19"/>
        <v>1469</v>
      </c>
      <c r="J289" s="44">
        <f>200+241.5+230+150+1959.5</f>
        <v>2781</v>
      </c>
      <c r="K289" s="42">
        <f t="shared" si="18"/>
        <v>4250</v>
      </c>
      <c r="L289" s="42">
        <f>324+1582.6+372+360.6+700+232.7</f>
        <v>3571.8999999999996</v>
      </c>
      <c r="M289" s="108">
        <f t="shared" si="17"/>
        <v>7821.9</v>
      </c>
      <c r="N289" s="103">
        <f>397+1647.8+323.40815-323.40815-220+184</f>
        <v>2008.8</v>
      </c>
      <c r="O289" s="103">
        <f t="shared" si="16"/>
        <v>9830.6999999999989</v>
      </c>
    </row>
    <row r="290" spans="1:15" x14ac:dyDescent="0.2">
      <c r="A290" s="36" t="s">
        <v>219</v>
      </c>
      <c r="B290" s="37" t="s">
        <v>229</v>
      </c>
      <c r="C290" s="38" t="s">
        <v>3</v>
      </c>
      <c r="D290" s="37" t="s">
        <v>2</v>
      </c>
      <c r="E290" s="39" t="s">
        <v>218</v>
      </c>
      <c r="F290" s="40" t="s">
        <v>7</v>
      </c>
      <c r="G290" s="41">
        <f>G291</f>
        <v>1500</v>
      </c>
      <c r="H290" s="41"/>
      <c r="I290" s="41">
        <f t="shared" si="19"/>
        <v>1500</v>
      </c>
      <c r="J290" s="44">
        <f>J291</f>
        <v>-200</v>
      </c>
      <c r="K290" s="42">
        <f t="shared" si="18"/>
        <v>1300</v>
      </c>
      <c r="L290" s="42"/>
      <c r="M290" s="108">
        <f t="shared" si="17"/>
        <v>1300</v>
      </c>
      <c r="N290" s="234"/>
      <c r="O290" s="103">
        <f t="shared" si="16"/>
        <v>1300</v>
      </c>
    </row>
    <row r="291" spans="1:15" ht="22.5" x14ac:dyDescent="0.2">
      <c r="A291" s="36" t="s">
        <v>87</v>
      </c>
      <c r="B291" s="37" t="s">
        <v>229</v>
      </c>
      <c r="C291" s="38" t="s">
        <v>3</v>
      </c>
      <c r="D291" s="37" t="s">
        <v>2</v>
      </c>
      <c r="E291" s="39" t="s">
        <v>218</v>
      </c>
      <c r="F291" s="40">
        <v>600</v>
      </c>
      <c r="G291" s="41">
        <f>G292</f>
        <v>1500</v>
      </c>
      <c r="H291" s="41"/>
      <c r="I291" s="41">
        <f t="shared" si="19"/>
        <v>1500</v>
      </c>
      <c r="J291" s="44">
        <f>J292</f>
        <v>-200</v>
      </c>
      <c r="K291" s="42">
        <f t="shared" si="18"/>
        <v>1300</v>
      </c>
      <c r="L291" s="42"/>
      <c r="M291" s="108">
        <f t="shared" si="17"/>
        <v>1300</v>
      </c>
      <c r="N291" s="234"/>
      <c r="O291" s="103">
        <f t="shared" si="16"/>
        <v>1300</v>
      </c>
    </row>
    <row r="292" spans="1:15" x14ac:dyDescent="0.2">
      <c r="A292" s="36" t="s">
        <v>178</v>
      </c>
      <c r="B292" s="37" t="s">
        <v>229</v>
      </c>
      <c r="C292" s="38" t="s">
        <v>3</v>
      </c>
      <c r="D292" s="37" t="s">
        <v>2</v>
      </c>
      <c r="E292" s="39" t="s">
        <v>218</v>
      </c>
      <c r="F292" s="40">
        <v>610</v>
      </c>
      <c r="G292" s="41">
        <v>1500</v>
      </c>
      <c r="H292" s="41"/>
      <c r="I292" s="41">
        <f t="shared" si="19"/>
        <v>1500</v>
      </c>
      <c r="J292" s="44">
        <v>-200</v>
      </c>
      <c r="K292" s="42">
        <f t="shared" si="18"/>
        <v>1300</v>
      </c>
      <c r="L292" s="42"/>
      <c r="M292" s="108">
        <f t="shared" si="17"/>
        <v>1300</v>
      </c>
      <c r="N292" s="234"/>
      <c r="O292" s="103">
        <f t="shared" si="16"/>
        <v>1300</v>
      </c>
    </row>
    <row r="293" spans="1:15" ht="22.5" x14ac:dyDescent="0.2">
      <c r="A293" s="36" t="s">
        <v>47</v>
      </c>
      <c r="B293" s="37" t="s">
        <v>229</v>
      </c>
      <c r="C293" s="38" t="s">
        <v>3</v>
      </c>
      <c r="D293" s="37" t="s">
        <v>2</v>
      </c>
      <c r="E293" s="39">
        <v>80790</v>
      </c>
      <c r="F293" s="40"/>
      <c r="G293" s="41"/>
      <c r="H293" s="41"/>
      <c r="I293" s="41"/>
      <c r="J293" s="44">
        <f>J294</f>
        <v>100</v>
      </c>
      <c r="K293" s="42">
        <f t="shared" si="18"/>
        <v>100</v>
      </c>
      <c r="L293" s="42"/>
      <c r="M293" s="108">
        <f t="shared" si="17"/>
        <v>100</v>
      </c>
      <c r="N293" s="234"/>
      <c r="O293" s="103">
        <f t="shared" si="16"/>
        <v>100</v>
      </c>
    </row>
    <row r="294" spans="1:15" ht="22.5" x14ac:dyDescent="0.2">
      <c r="A294" s="36" t="s">
        <v>87</v>
      </c>
      <c r="B294" s="37" t="s">
        <v>229</v>
      </c>
      <c r="C294" s="38" t="s">
        <v>3</v>
      </c>
      <c r="D294" s="37" t="s">
        <v>2</v>
      </c>
      <c r="E294" s="39">
        <v>80790</v>
      </c>
      <c r="F294" s="40">
        <v>600</v>
      </c>
      <c r="G294" s="41"/>
      <c r="H294" s="41"/>
      <c r="I294" s="41"/>
      <c r="J294" s="44">
        <f>J295</f>
        <v>100</v>
      </c>
      <c r="K294" s="42">
        <f t="shared" si="18"/>
        <v>100</v>
      </c>
      <c r="L294" s="42"/>
      <c r="M294" s="108">
        <f t="shared" si="17"/>
        <v>100</v>
      </c>
      <c r="N294" s="234"/>
      <c r="O294" s="103">
        <f t="shared" si="16"/>
        <v>100</v>
      </c>
    </row>
    <row r="295" spans="1:15" x14ac:dyDescent="0.2">
      <c r="A295" s="36" t="s">
        <v>178</v>
      </c>
      <c r="B295" s="37" t="s">
        <v>229</v>
      </c>
      <c r="C295" s="38" t="s">
        <v>3</v>
      </c>
      <c r="D295" s="37" t="s">
        <v>2</v>
      </c>
      <c r="E295" s="39">
        <v>80790</v>
      </c>
      <c r="F295" s="40">
        <v>610</v>
      </c>
      <c r="G295" s="41"/>
      <c r="H295" s="41"/>
      <c r="I295" s="41"/>
      <c r="J295" s="44">
        <v>100</v>
      </c>
      <c r="K295" s="42">
        <f t="shared" si="18"/>
        <v>100</v>
      </c>
      <c r="L295" s="42"/>
      <c r="M295" s="108">
        <f t="shared" si="17"/>
        <v>100</v>
      </c>
      <c r="N295" s="234"/>
      <c r="O295" s="103">
        <f t="shared" si="16"/>
        <v>100</v>
      </c>
    </row>
    <row r="296" spans="1:15" ht="33.75" x14ac:dyDescent="0.2">
      <c r="A296" s="36" t="s">
        <v>239</v>
      </c>
      <c r="B296" s="37" t="s">
        <v>229</v>
      </c>
      <c r="C296" s="38" t="s">
        <v>3</v>
      </c>
      <c r="D296" s="37" t="s">
        <v>2</v>
      </c>
      <c r="E296" s="39" t="s">
        <v>238</v>
      </c>
      <c r="F296" s="40" t="s">
        <v>7</v>
      </c>
      <c r="G296" s="41">
        <f>G297</f>
        <v>72936.7</v>
      </c>
      <c r="H296" s="41"/>
      <c r="I296" s="41">
        <f t="shared" si="19"/>
        <v>72936.7</v>
      </c>
      <c r="J296" s="52"/>
      <c r="K296" s="42">
        <f t="shared" si="18"/>
        <v>72936.7</v>
      </c>
      <c r="L296" s="42"/>
      <c r="M296" s="108">
        <f t="shared" si="17"/>
        <v>72936.7</v>
      </c>
      <c r="N296" s="234"/>
      <c r="O296" s="103">
        <f t="shared" si="16"/>
        <v>72936.7</v>
      </c>
    </row>
    <row r="297" spans="1:15" ht="22.5" x14ac:dyDescent="0.2">
      <c r="A297" s="36" t="s">
        <v>87</v>
      </c>
      <c r="B297" s="37" t="s">
        <v>229</v>
      </c>
      <c r="C297" s="38" t="s">
        <v>3</v>
      </c>
      <c r="D297" s="37" t="s">
        <v>2</v>
      </c>
      <c r="E297" s="39" t="s">
        <v>238</v>
      </c>
      <c r="F297" s="40">
        <v>600</v>
      </c>
      <c r="G297" s="41">
        <f>G298</f>
        <v>72936.7</v>
      </c>
      <c r="H297" s="41"/>
      <c r="I297" s="41">
        <f t="shared" si="19"/>
        <v>72936.7</v>
      </c>
      <c r="J297" s="52"/>
      <c r="K297" s="42">
        <f t="shared" si="18"/>
        <v>72936.7</v>
      </c>
      <c r="L297" s="42"/>
      <c r="M297" s="108">
        <f t="shared" si="17"/>
        <v>72936.7</v>
      </c>
      <c r="N297" s="234"/>
      <c r="O297" s="103">
        <f t="shared" si="16"/>
        <v>72936.7</v>
      </c>
    </row>
    <row r="298" spans="1:15" x14ac:dyDescent="0.2">
      <c r="A298" s="36" t="s">
        <v>178</v>
      </c>
      <c r="B298" s="37" t="s">
        <v>229</v>
      </c>
      <c r="C298" s="38" t="s">
        <v>3</v>
      </c>
      <c r="D298" s="37" t="s">
        <v>2</v>
      </c>
      <c r="E298" s="39" t="s">
        <v>238</v>
      </c>
      <c r="F298" s="40">
        <v>610</v>
      </c>
      <c r="G298" s="41">
        <v>72936.7</v>
      </c>
      <c r="H298" s="41"/>
      <c r="I298" s="41">
        <f t="shared" si="19"/>
        <v>72936.7</v>
      </c>
      <c r="J298" s="52"/>
      <c r="K298" s="42">
        <f t="shared" si="18"/>
        <v>72936.7</v>
      </c>
      <c r="L298" s="42"/>
      <c r="M298" s="108">
        <f t="shared" si="17"/>
        <v>72936.7</v>
      </c>
      <c r="N298" s="234"/>
      <c r="O298" s="103">
        <f t="shared" si="16"/>
        <v>72936.7</v>
      </c>
    </row>
    <row r="299" spans="1:15" ht="33.75" x14ac:dyDescent="0.2">
      <c r="A299" s="36" t="s">
        <v>237</v>
      </c>
      <c r="B299" s="37" t="s">
        <v>229</v>
      </c>
      <c r="C299" s="38" t="s">
        <v>3</v>
      </c>
      <c r="D299" s="37" t="s">
        <v>2</v>
      </c>
      <c r="E299" s="39" t="s">
        <v>236</v>
      </c>
      <c r="F299" s="40" t="s">
        <v>7</v>
      </c>
      <c r="G299" s="41">
        <f>G300</f>
        <v>6298.1</v>
      </c>
      <c r="H299" s="41"/>
      <c r="I299" s="41">
        <f t="shared" si="19"/>
        <v>6298.1</v>
      </c>
      <c r="J299" s="52"/>
      <c r="K299" s="42">
        <f t="shared" si="18"/>
        <v>6298.1</v>
      </c>
      <c r="L299" s="42"/>
      <c r="M299" s="108">
        <f t="shared" si="17"/>
        <v>6298.1</v>
      </c>
      <c r="N299" s="234"/>
      <c r="O299" s="103">
        <f t="shared" si="16"/>
        <v>6298.1</v>
      </c>
    </row>
    <row r="300" spans="1:15" ht="22.5" x14ac:dyDescent="0.2">
      <c r="A300" s="36" t="s">
        <v>87</v>
      </c>
      <c r="B300" s="37" t="s">
        <v>229</v>
      </c>
      <c r="C300" s="38" t="s">
        <v>3</v>
      </c>
      <c r="D300" s="37" t="s">
        <v>2</v>
      </c>
      <c r="E300" s="39" t="s">
        <v>236</v>
      </c>
      <c r="F300" s="40">
        <v>600</v>
      </c>
      <c r="G300" s="41">
        <f>G301</f>
        <v>6298.1</v>
      </c>
      <c r="H300" s="41"/>
      <c r="I300" s="41">
        <f t="shared" si="19"/>
        <v>6298.1</v>
      </c>
      <c r="J300" s="52"/>
      <c r="K300" s="42">
        <f t="shared" si="18"/>
        <v>6298.1</v>
      </c>
      <c r="L300" s="42"/>
      <c r="M300" s="108">
        <f t="shared" si="17"/>
        <v>6298.1</v>
      </c>
      <c r="N300" s="234"/>
      <c r="O300" s="103">
        <f t="shared" si="16"/>
        <v>6298.1</v>
      </c>
    </row>
    <row r="301" spans="1:15" x14ac:dyDescent="0.2">
      <c r="A301" s="36" t="s">
        <v>178</v>
      </c>
      <c r="B301" s="37" t="s">
        <v>229</v>
      </c>
      <c r="C301" s="38" t="s">
        <v>3</v>
      </c>
      <c r="D301" s="37" t="s">
        <v>2</v>
      </c>
      <c r="E301" s="39" t="s">
        <v>236</v>
      </c>
      <c r="F301" s="40">
        <v>610</v>
      </c>
      <c r="G301" s="41">
        <v>6298.1</v>
      </c>
      <c r="H301" s="41"/>
      <c r="I301" s="41">
        <f t="shared" si="19"/>
        <v>6298.1</v>
      </c>
      <c r="J301" s="52"/>
      <c r="K301" s="42">
        <f t="shared" si="18"/>
        <v>6298.1</v>
      </c>
      <c r="L301" s="42"/>
      <c r="M301" s="108">
        <f t="shared" si="17"/>
        <v>6298.1</v>
      </c>
      <c r="N301" s="234"/>
      <c r="O301" s="103">
        <f t="shared" si="16"/>
        <v>6298.1</v>
      </c>
    </row>
    <row r="302" spans="1:15" ht="33.75" x14ac:dyDescent="0.2">
      <c r="A302" s="36" t="s">
        <v>235</v>
      </c>
      <c r="B302" s="37" t="s">
        <v>229</v>
      </c>
      <c r="C302" s="38" t="s">
        <v>3</v>
      </c>
      <c r="D302" s="37" t="s">
        <v>2</v>
      </c>
      <c r="E302" s="39" t="s">
        <v>234</v>
      </c>
      <c r="F302" s="40" t="s">
        <v>7</v>
      </c>
      <c r="G302" s="41">
        <f>G303</f>
        <v>21959.599999999999</v>
      </c>
      <c r="H302" s="41"/>
      <c r="I302" s="41">
        <f t="shared" si="19"/>
        <v>21959.599999999999</v>
      </c>
      <c r="J302" s="52"/>
      <c r="K302" s="42">
        <f t="shared" si="18"/>
        <v>21959.599999999999</v>
      </c>
      <c r="L302" s="42"/>
      <c r="M302" s="108">
        <f t="shared" si="17"/>
        <v>21959.599999999999</v>
      </c>
      <c r="N302" s="234"/>
      <c r="O302" s="103">
        <f t="shared" si="16"/>
        <v>21959.599999999999</v>
      </c>
    </row>
    <row r="303" spans="1:15" ht="22.5" x14ac:dyDescent="0.2">
      <c r="A303" s="36" t="s">
        <v>87</v>
      </c>
      <c r="B303" s="37" t="s">
        <v>229</v>
      </c>
      <c r="C303" s="38" t="s">
        <v>3</v>
      </c>
      <c r="D303" s="37" t="s">
        <v>2</v>
      </c>
      <c r="E303" s="39" t="s">
        <v>234</v>
      </c>
      <c r="F303" s="40">
        <v>600</v>
      </c>
      <c r="G303" s="41">
        <f>G304</f>
        <v>21959.599999999999</v>
      </c>
      <c r="H303" s="41"/>
      <c r="I303" s="41">
        <f t="shared" si="19"/>
        <v>21959.599999999999</v>
      </c>
      <c r="J303" s="52"/>
      <c r="K303" s="42">
        <f t="shared" si="18"/>
        <v>21959.599999999999</v>
      </c>
      <c r="L303" s="42"/>
      <c r="M303" s="108">
        <f t="shared" si="17"/>
        <v>21959.599999999999</v>
      </c>
      <c r="N303" s="234"/>
      <c r="O303" s="103">
        <f t="shared" ref="O303:O372" si="20">M303+N303</f>
        <v>21959.599999999999</v>
      </c>
    </row>
    <row r="304" spans="1:15" x14ac:dyDescent="0.2">
      <c r="A304" s="36" t="s">
        <v>178</v>
      </c>
      <c r="B304" s="37" t="s">
        <v>229</v>
      </c>
      <c r="C304" s="38" t="s">
        <v>3</v>
      </c>
      <c r="D304" s="37" t="s">
        <v>2</v>
      </c>
      <c r="E304" s="39" t="s">
        <v>234</v>
      </c>
      <c r="F304" s="40">
        <v>610</v>
      </c>
      <c r="G304" s="41">
        <v>21959.599999999999</v>
      </c>
      <c r="H304" s="41"/>
      <c r="I304" s="41">
        <f t="shared" si="19"/>
        <v>21959.599999999999</v>
      </c>
      <c r="J304" s="52"/>
      <c r="K304" s="42">
        <f t="shared" si="18"/>
        <v>21959.599999999999</v>
      </c>
      <c r="L304" s="42"/>
      <c r="M304" s="108">
        <f t="shared" si="17"/>
        <v>21959.599999999999</v>
      </c>
      <c r="N304" s="234"/>
      <c r="O304" s="103">
        <f t="shared" si="20"/>
        <v>21959.599999999999</v>
      </c>
    </row>
    <row r="305" spans="1:15" ht="33.75" x14ac:dyDescent="0.2">
      <c r="A305" s="36" t="s">
        <v>249</v>
      </c>
      <c r="B305" s="37" t="s">
        <v>229</v>
      </c>
      <c r="C305" s="38" t="s">
        <v>3</v>
      </c>
      <c r="D305" s="37" t="s">
        <v>2</v>
      </c>
      <c r="E305" s="39" t="s">
        <v>248</v>
      </c>
      <c r="F305" s="40" t="s">
        <v>7</v>
      </c>
      <c r="G305" s="41">
        <f>G306</f>
        <v>858.8</v>
      </c>
      <c r="H305" s="41"/>
      <c r="I305" s="41">
        <f t="shared" si="19"/>
        <v>858.8</v>
      </c>
      <c r="J305" s="52"/>
      <c r="K305" s="42">
        <f t="shared" si="18"/>
        <v>858.8</v>
      </c>
      <c r="L305" s="42"/>
      <c r="M305" s="108">
        <f t="shared" si="17"/>
        <v>858.8</v>
      </c>
      <c r="N305" s="234"/>
      <c r="O305" s="103">
        <f t="shared" si="20"/>
        <v>858.8</v>
      </c>
    </row>
    <row r="306" spans="1:15" ht="22.5" x14ac:dyDescent="0.2">
      <c r="A306" s="36" t="s">
        <v>87</v>
      </c>
      <c r="B306" s="37" t="s">
        <v>229</v>
      </c>
      <c r="C306" s="38" t="s">
        <v>3</v>
      </c>
      <c r="D306" s="37" t="s">
        <v>2</v>
      </c>
      <c r="E306" s="39" t="s">
        <v>248</v>
      </c>
      <c r="F306" s="40">
        <v>600</v>
      </c>
      <c r="G306" s="41">
        <f>G307</f>
        <v>858.8</v>
      </c>
      <c r="H306" s="41"/>
      <c r="I306" s="41">
        <f t="shared" si="19"/>
        <v>858.8</v>
      </c>
      <c r="J306" s="52"/>
      <c r="K306" s="42">
        <f t="shared" si="18"/>
        <v>858.8</v>
      </c>
      <c r="L306" s="42"/>
      <c r="M306" s="108">
        <f t="shared" si="17"/>
        <v>858.8</v>
      </c>
      <c r="N306" s="234"/>
      <c r="O306" s="103">
        <f t="shared" si="20"/>
        <v>858.8</v>
      </c>
    </row>
    <row r="307" spans="1:15" x14ac:dyDescent="0.2">
      <c r="A307" s="36" t="s">
        <v>178</v>
      </c>
      <c r="B307" s="37" t="s">
        <v>229</v>
      </c>
      <c r="C307" s="38" t="s">
        <v>3</v>
      </c>
      <c r="D307" s="37" t="s">
        <v>2</v>
      </c>
      <c r="E307" s="39" t="s">
        <v>248</v>
      </c>
      <c r="F307" s="40">
        <v>610</v>
      </c>
      <c r="G307" s="41">
        <v>858.8</v>
      </c>
      <c r="H307" s="41"/>
      <c r="I307" s="41">
        <f t="shared" si="19"/>
        <v>858.8</v>
      </c>
      <c r="J307" s="52"/>
      <c r="K307" s="42">
        <f t="shared" si="18"/>
        <v>858.8</v>
      </c>
      <c r="L307" s="42"/>
      <c r="M307" s="108">
        <f t="shared" si="17"/>
        <v>858.8</v>
      </c>
      <c r="N307" s="234"/>
      <c r="O307" s="103">
        <f t="shared" si="20"/>
        <v>858.8</v>
      </c>
    </row>
    <row r="308" spans="1:15" ht="33.75" x14ac:dyDescent="0.2">
      <c r="A308" s="36" t="s">
        <v>336</v>
      </c>
      <c r="B308" s="37" t="s">
        <v>229</v>
      </c>
      <c r="C308" s="38" t="s">
        <v>3</v>
      </c>
      <c r="D308" s="37" t="s">
        <v>2</v>
      </c>
      <c r="E308" s="39" t="s">
        <v>233</v>
      </c>
      <c r="F308" s="40" t="s">
        <v>7</v>
      </c>
      <c r="G308" s="41">
        <f>G309</f>
        <v>300</v>
      </c>
      <c r="H308" s="41"/>
      <c r="I308" s="41">
        <f t="shared" si="19"/>
        <v>300</v>
      </c>
      <c r="J308" s="44">
        <f>J309</f>
        <v>417.86329000000001</v>
      </c>
      <c r="K308" s="42">
        <f t="shared" si="18"/>
        <v>717.86329000000001</v>
      </c>
      <c r="L308" s="42"/>
      <c r="M308" s="108">
        <f t="shared" si="17"/>
        <v>717.86329000000001</v>
      </c>
      <c r="N308" s="234"/>
      <c r="O308" s="103">
        <f t="shared" si="20"/>
        <v>717.86329000000001</v>
      </c>
    </row>
    <row r="309" spans="1:15" ht="22.5" x14ac:dyDescent="0.2">
      <c r="A309" s="36" t="s">
        <v>87</v>
      </c>
      <c r="B309" s="37" t="s">
        <v>229</v>
      </c>
      <c r="C309" s="38" t="s">
        <v>3</v>
      </c>
      <c r="D309" s="37" t="s">
        <v>2</v>
      </c>
      <c r="E309" s="39" t="s">
        <v>233</v>
      </c>
      <c r="F309" s="40">
        <v>600</v>
      </c>
      <c r="G309" s="41">
        <f>G310</f>
        <v>300</v>
      </c>
      <c r="H309" s="41"/>
      <c r="I309" s="41">
        <f t="shared" si="19"/>
        <v>300</v>
      </c>
      <c r="J309" s="44">
        <f>J310</f>
        <v>417.86329000000001</v>
      </c>
      <c r="K309" s="42">
        <f t="shared" si="18"/>
        <v>717.86329000000001</v>
      </c>
      <c r="L309" s="42"/>
      <c r="M309" s="108">
        <f t="shared" si="17"/>
        <v>717.86329000000001</v>
      </c>
      <c r="N309" s="234"/>
      <c r="O309" s="103">
        <f t="shared" si="20"/>
        <v>717.86329000000001</v>
      </c>
    </row>
    <row r="310" spans="1:15" x14ac:dyDescent="0.2">
      <c r="A310" s="36" t="s">
        <v>178</v>
      </c>
      <c r="B310" s="37" t="s">
        <v>229</v>
      </c>
      <c r="C310" s="38" t="s">
        <v>3</v>
      </c>
      <c r="D310" s="37" t="s">
        <v>2</v>
      </c>
      <c r="E310" s="39" t="s">
        <v>233</v>
      </c>
      <c r="F310" s="40">
        <v>610</v>
      </c>
      <c r="G310" s="41">
        <v>300</v>
      </c>
      <c r="H310" s="41"/>
      <c r="I310" s="41">
        <f t="shared" si="19"/>
        <v>300</v>
      </c>
      <c r="J310" s="44">
        <f>-241.5+659.36329</f>
        <v>417.86329000000001</v>
      </c>
      <c r="K310" s="42">
        <f t="shared" si="18"/>
        <v>717.86329000000001</v>
      </c>
      <c r="L310" s="42"/>
      <c r="M310" s="108">
        <f t="shared" si="17"/>
        <v>717.86329000000001</v>
      </c>
      <c r="N310" s="234"/>
      <c r="O310" s="103">
        <f t="shared" si="20"/>
        <v>717.86329000000001</v>
      </c>
    </row>
    <row r="311" spans="1:15" x14ac:dyDescent="0.2">
      <c r="A311" s="36" t="s">
        <v>337</v>
      </c>
      <c r="B311" s="37" t="s">
        <v>229</v>
      </c>
      <c r="C311" s="38" t="s">
        <v>3</v>
      </c>
      <c r="D311" s="37" t="s">
        <v>2</v>
      </c>
      <c r="E311" s="39" t="s">
        <v>232</v>
      </c>
      <c r="F311" s="40" t="s">
        <v>7</v>
      </c>
      <c r="G311" s="41">
        <f>G312</f>
        <v>671</v>
      </c>
      <c r="H311" s="41"/>
      <c r="I311" s="41">
        <f t="shared" si="19"/>
        <v>671</v>
      </c>
      <c r="J311" s="44">
        <f>J312</f>
        <v>209.62710999999999</v>
      </c>
      <c r="K311" s="42">
        <f t="shared" si="18"/>
        <v>880.62711000000002</v>
      </c>
      <c r="L311" s="42"/>
      <c r="M311" s="108">
        <f t="shared" si="17"/>
        <v>880.62711000000002</v>
      </c>
      <c r="N311" s="103">
        <f>N312</f>
        <v>-18.615400000000001</v>
      </c>
      <c r="O311" s="103">
        <f t="shared" si="20"/>
        <v>862.01170999999999</v>
      </c>
    </row>
    <row r="312" spans="1:15" ht="22.5" x14ac:dyDescent="0.2">
      <c r="A312" s="36" t="s">
        <v>87</v>
      </c>
      <c r="B312" s="37" t="s">
        <v>229</v>
      </c>
      <c r="C312" s="38" t="s">
        <v>3</v>
      </c>
      <c r="D312" s="37" t="s">
        <v>2</v>
      </c>
      <c r="E312" s="39" t="s">
        <v>232</v>
      </c>
      <c r="F312" s="40">
        <v>600</v>
      </c>
      <c r="G312" s="41">
        <f>G313</f>
        <v>671</v>
      </c>
      <c r="H312" s="41"/>
      <c r="I312" s="41">
        <f t="shared" si="19"/>
        <v>671</v>
      </c>
      <c r="J312" s="44">
        <f>J313</f>
        <v>209.62710999999999</v>
      </c>
      <c r="K312" s="42">
        <f t="shared" si="18"/>
        <v>880.62711000000002</v>
      </c>
      <c r="L312" s="42"/>
      <c r="M312" s="108">
        <f t="shared" si="17"/>
        <v>880.62711000000002</v>
      </c>
      <c r="N312" s="103">
        <f>N313</f>
        <v>-18.615400000000001</v>
      </c>
      <c r="O312" s="103">
        <f t="shared" si="20"/>
        <v>862.01170999999999</v>
      </c>
    </row>
    <row r="313" spans="1:15" ht="13.5" customHeight="1" x14ac:dyDescent="0.2">
      <c r="A313" s="36" t="s">
        <v>178</v>
      </c>
      <c r="B313" s="37" t="s">
        <v>229</v>
      </c>
      <c r="C313" s="38" t="s">
        <v>3</v>
      </c>
      <c r="D313" s="37" t="s">
        <v>2</v>
      </c>
      <c r="E313" s="39" t="s">
        <v>232</v>
      </c>
      <c r="F313" s="40">
        <v>610</v>
      </c>
      <c r="G313" s="41">
        <f>50+621</f>
        <v>671</v>
      </c>
      <c r="H313" s="41"/>
      <c r="I313" s="55">
        <f t="shared" si="19"/>
        <v>671</v>
      </c>
      <c r="J313" s="44">
        <f>50+50-31.3846+111.11111+29.9006</f>
        <v>209.62710999999999</v>
      </c>
      <c r="K313" s="42">
        <f t="shared" si="18"/>
        <v>880.62711000000002</v>
      </c>
      <c r="L313" s="54"/>
      <c r="M313" s="108">
        <f t="shared" si="17"/>
        <v>880.62711000000002</v>
      </c>
      <c r="N313" s="103">
        <f>-2.7-15.9154</f>
        <v>-18.615400000000001</v>
      </c>
      <c r="O313" s="103">
        <f t="shared" si="20"/>
        <v>862.01170999999999</v>
      </c>
    </row>
    <row r="314" spans="1:15" ht="13.5" customHeight="1" x14ac:dyDescent="0.2">
      <c r="A314" s="7" t="s">
        <v>437</v>
      </c>
      <c r="B314" s="37" t="s">
        <v>229</v>
      </c>
      <c r="C314" s="38" t="s">
        <v>3</v>
      </c>
      <c r="D314" s="37" t="s">
        <v>2</v>
      </c>
      <c r="E314" s="39" t="s">
        <v>436</v>
      </c>
      <c r="F314" s="40"/>
      <c r="G314" s="41"/>
      <c r="H314" s="41"/>
      <c r="I314" s="55"/>
      <c r="J314" s="44"/>
      <c r="K314" s="42"/>
      <c r="L314" s="54"/>
      <c r="M314" s="108"/>
      <c r="N314" s="103">
        <f>N315</f>
        <v>220</v>
      </c>
      <c r="O314" s="103">
        <f t="shared" si="20"/>
        <v>220</v>
      </c>
    </row>
    <row r="315" spans="1:15" ht="22.15" customHeight="1" x14ac:dyDescent="0.2">
      <c r="A315" s="7" t="s">
        <v>87</v>
      </c>
      <c r="B315" s="37" t="s">
        <v>229</v>
      </c>
      <c r="C315" s="38" t="s">
        <v>3</v>
      </c>
      <c r="D315" s="37" t="s">
        <v>2</v>
      </c>
      <c r="E315" s="39" t="s">
        <v>436</v>
      </c>
      <c r="F315" s="40">
        <v>600</v>
      </c>
      <c r="G315" s="41"/>
      <c r="H315" s="41"/>
      <c r="I315" s="55"/>
      <c r="J315" s="44"/>
      <c r="K315" s="42"/>
      <c r="L315" s="54"/>
      <c r="M315" s="108"/>
      <c r="N315" s="103">
        <f>N316</f>
        <v>220</v>
      </c>
      <c r="O315" s="103">
        <f t="shared" si="20"/>
        <v>220</v>
      </c>
    </row>
    <row r="316" spans="1:15" ht="13.5" customHeight="1" x14ac:dyDescent="0.2">
      <c r="A316" s="7" t="s">
        <v>178</v>
      </c>
      <c r="B316" s="37" t="s">
        <v>229</v>
      </c>
      <c r="C316" s="38" t="s">
        <v>3</v>
      </c>
      <c r="D316" s="37" t="s">
        <v>2</v>
      </c>
      <c r="E316" s="39" t="s">
        <v>436</v>
      </c>
      <c r="F316" s="40">
        <v>610</v>
      </c>
      <c r="G316" s="41"/>
      <c r="H316" s="41"/>
      <c r="I316" s="55"/>
      <c r="J316" s="44"/>
      <c r="K316" s="42"/>
      <c r="L316" s="54"/>
      <c r="M316" s="108"/>
      <c r="N316" s="103">
        <v>220</v>
      </c>
      <c r="O316" s="103">
        <f t="shared" si="20"/>
        <v>220</v>
      </c>
    </row>
    <row r="317" spans="1:15" ht="27.6" customHeight="1" x14ac:dyDescent="0.2">
      <c r="A317" s="7" t="s">
        <v>430</v>
      </c>
      <c r="B317" s="37" t="s">
        <v>229</v>
      </c>
      <c r="C317" s="38" t="s">
        <v>3</v>
      </c>
      <c r="D317" s="37" t="s">
        <v>2</v>
      </c>
      <c r="E317" s="39" t="s">
        <v>429</v>
      </c>
      <c r="F317" s="40"/>
      <c r="G317" s="41"/>
      <c r="H317" s="41"/>
      <c r="I317" s="55"/>
      <c r="J317" s="44"/>
      <c r="K317" s="42"/>
      <c r="L317" s="54"/>
      <c r="M317" s="108"/>
      <c r="N317" s="103">
        <f>N318</f>
        <v>224.52632</v>
      </c>
      <c r="O317" s="103">
        <f t="shared" si="20"/>
        <v>224.52632</v>
      </c>
    </row>
    <row r="318" spans="1:15" ht="22.5" x14ac:dyDescent="0.2">
      <c r="A318" s="7" t="s">
        <v>87</v>
      </c>
      <c r="B318" s="37" t="s">
        <v>229</v>
      </c>
      <c r="C318" s="38" t="s">
        <v>3</v>
      </c>
      <c r="D318" s="37" t="s">
        <v>2</v>
      </c>
      <c r="E318" s="39" t="s">
        <v>429</v>
      </c>
      <c r="F318" s="40">
        <v>600</v>
      </c>
      <c r="G318" s="41"/>
      <c r="H318" s="41"/>
      <c r="I318" s="55"/>
      <c r="J318" s="44"/>
      <c r="K318" s="42"/>
      <c r="L318" s="54"/>
      <c r="M318" s="108"/>
      <c r="N318" s="103">
        <f>N319</f>
        <v>224.52632</v>
      </c>
      <c r="O318" s="103">
        <f t="shared" si="20"/>
        <v>224.52632</v>
      </c>
    </row>
    <row r="319" spans="1:15" x14ac:dyDescent="0.2">
      <c r="A319" s="7" t="s">
        <v>178</v>
      </c>
      <c r="B319" s="37" t="s">
        <v>229</v>
      </c>
      <c r="C319" s="38" t="s">
        <v>3</v>
      </c>
      <c r="D319" s="37" t="s">
        <v>2</v>
      </c>
      <c r="E319" s="39" t="s">
        <v>429</v>
      </c>
      <c r="F319" s="40">
        <v>610</v>
      </c>
      <c r="G319" s="41"/>
      <c r="H319" s="41"/>
      <c r="I319" s="55"/>
      <c r="J319" s="44"/>
      <c r="K319" s="42"/>
      <c r="L319" s="54"/>
      <c r="M319" s="108"/>
      <c r="N319" s="103">
        <f>213.3+11.22632</f>
        <v>224.52632</v>
      </c>
      <c r="O319" s="103">
        <f t="shared" si="20"/>
        <v>224.52632</v>
      </c>
    </row>
    <row r="320" spans="1:15" ht="67.5" x14ac:dyDescent="0.2">
      <c r="A320" s="36" t="s">
        <v>244</v>
      </c>
      <c r="B320" s="37" t="s">
        <v>229</v>
      </c>
      <c r="C320" s="38" t="s">
        <v>3</v>
      </c>
      <c r="D320" s="37" t="s">
        <v>2</v>
      </c>
      <c r="E320" s="39" t="s">
        <v>390</v>
      </c>
      <c r="F320" s="40"/>
      <c r="G320" s="41"/>
      <c r="H320" s="41"/>
      <c r="I320" s="55"/>
      <c r="J320" s="44"/>
      <c r="K320" s="54"/>
      <c r="L320" s="42">
        <f>L321</f>
        <v>582.9</v>
      </c>
      <c r="M320" s="108">
        <f t="shared" si="17"/>
        <v>582.9</v>
      </c>
      <c r="N320" s="234"/>
      <c r="O320" s="103">
        <f t="shared" si="20"/>
        <v>582.9</v>
      </c>
    </row>
    <row r="321" spans="1:15" ht="22.5" x14ac:dyDescent="0.2">
      <c r="A321" s="36" t="s">
        <v>87</v>
      </c>
      <c r="B321" s="37" t="s">
        <v>229</v>
      </c>
      <c r="C321" s="38" t="s">
        <v>3</v>
      </c>
      <c r="D321" s="37" t="s">
        <v>2</v>
      </c>
      <c r="E321" s="39" t="s">
        <v>390</v>
      </c>
      <c r="F321" s="40">
        <v>600</v>
      </c>
      <c r="G321" s="41"/>
      <c r="H321" s="41"/>
      <c r="I321" s="55"/>
      <c r="J321" s="44"/>
      <c r="K321" s="54"/>
      <c r="L321" s="42">
        <f>L322</f>
        <v>582.9</v>
      </c>
      <c r="M321" s="108">
        <f t="shared" ref="M321:M322" si="21">K321+L321</f>
        <v>582.9</v>
      </c>
      <c r="N321" s="234"/>
      <c r="O321" s="103">
        <f t="shared" si="20"/>
        <v>582.9</v>
      </c>
    </row>
    <row r="322" spans="1:15" x14ac:dyDescent="0.2">
      <c r="A322" s="36" t="s">
        <v>178</v>
      </c>
      <c r="B322" s="37" t="s">
        <v>229</v>
      </c>
      <c r="C322" s="38" t="s">
        <v>3</v>
      </c>
      <c r="D322" s="37" t="s">
        <v>2</v>
      </c>
      <c r="E322" s="39" t="s">
        <v>390</v>
      </c>
      <c r="F322" s="40">
        <v>610</v>
      </c>
      <c r="G322" s="41"/>
      <c r="H322" s="41"/>
      <c r="I322" s="55"/>
      <c r="J322" s="44"/>
      <c r="K322" s="54"/>
      <c r="L322" s="42">
        <f>500+82.9</f>
        <v>582.9</v>
      </c>
      <c r="M322" s="108">
        <f t="shared" si="21"/>
        <v>582.9</v>
      </c>
      <c r="N322" s="234"/>
      <c r="O322" s="103">
        <f t="shared" si="20"/>
        <v>582.9</v>
      </c>
    </row>
    <row r="323" spans="1:15" ht="22.5" x14ac:dyDescent="0.2">
      <c r="A323" s="36" t="s">
        <v>302</v>
      </c>
      <c r="B323" s="37" t="s">
        <v>229</v>
      </c>
      <c r="C323" s="38" t="s">
        <v>3</v>
      </c>
      <c r="D323" s="37" t="s">
        <v>2</v>
      </c>
      <c r="E323" s="39" t="s">
        <v>231</v>
      </c>
      <c r="F323" s="40" t="s">
        <v>7</v>
      </c>
      <c r="G323" s="41">
        <f>G324</f>
        <v>215</v>
      </c>
      <c r="H323" s="41"/>
      <c r="I323" s="41">
        <f t="shared" si="19"/>
        <v>215</v>
      </c>
      <c r="J323" s="52">
        <f>J324</f>
        <v>179.3</v>
      </c>
      <c r="K323" s="42">
        <f t="shared" si="18"/>
        <v>394.3</v>
      </c>
      <c r="L323" s="42"/>
      <c r="M323" s="108">
        <f t="shared" ref="M323:M405" si="22">K323+L323</f>
        <v>394.3</v>
      </c>
      <c r="N323" s="103">
        <f>N324</f>
        <v>-394.3</v>
      </c>
      <c r="O323" s="103">
        <f t="shared" si="20"/>
        <v>0</v>
      </c>
    </row>
    <row r="324" spans="1:15" ht="22.5" x14ac:dyDescent="0.2">
      <c r="A324" s="36" t="s">
        <v>87</v>
      </c>
      <c r="B324" s="37" t="s">
        <v>229</v>
      </c>
      <c r="C324" s="38" t="s">
        <v>3</v>
      </c>
      <c r="D324" s="37" t="s">
        <v>2</v>
      </c>
      <c r="E324" s="39" t="s">
        <v>231</v>
      </c>
      <c r="F324" s="40">
        <v>600</v>
      </c>
      <c r="G324" s="41">
        <f>G325</f>
        <v>215</v>
      </c>
      <c r="H324" s="41"/>
      <c r="I324" s="41">
        <f t="shared" si="19"/>
        <v>215</v>
      </c>
      <c r="J324" s="52">
        <f>J325</f>
        <v>179.3</v>
      </c>
      <c r="K324" s="42">
        <f t="shared" si="18"/>
        <v>394.3</v>
      </c>
      <c r="L324" s="42"/>
      <c r="M324" s="108">
        <f t="shared" si="22"/>
        <v>394.3</v>
      </c>
      <c r="N324" s="103">
        <f>N325</f>
        <v>-394.3</v>
      </c>
      <c r="O324" s="103">
        <f t="shared" si="20"/>
        <v>0</v>
      </c>
    </row>
    <row r="325" spans="1:15" x14ac:dyDescent="0.2">
      <c r="A325" s="36" t="s">
        <v>178</v>
      </c>
      <c r="B325" s="37" t="s">
        <v>229</v>
      </c>
      <c r="C325" s="38" t="s">
        <v>3</v>
      </c>
      <c r="D325" s="37" t="s">
        <v>2</v>
      </c>
      <c r="E325" s="39" t="s">
        <v>231</v>
      </c>
      <c r="F325" s="40">
        <v>610</v>
      </c>
      <c r="G325" s="41">
        <v>215</v>
      </c>
      <c r="H325" s="41"/>
      <c r="I325" s="41">
        <f t="shared" si="19"/>
        <v>215</v>
      </c>
      <c r="J325" s="52">
        <v>179.3</v>
      </c>
      <c r="K325" s="42">
        <f t="shared" si="18"/>
        <v>394.3</v>
      </c>
      <c r="L325" s="42"/>
      <c r="M325" s="108">
        <f t="shared" si="22"/>
        <v>394.3</v>
      </c>
      <c r="N325" s="103">
        <v>-394.3</v>
      </c>
      <c r="O325" s="103">
        <f t="shared" si="20"/>
        <v>0</v>
      </c>
    </row>
    <row r="326" spans="1:15" x14ac:dyDescent="0.2">
      <c r="A326" s="7" t="s">
        <v>342</v>
      </c>
      <c r="B326" s="37">
        <v>5</v>
      </c>
      <c r="C326" s="38">
        <v>0</v>
      </c>
      <c r="D326" s="37">
        <v>0</v>
      </c>
      <c r="E326" s="39" t="s">
        <v>247</v>
      </c>
      <c r="F326" s="40"/>
      <c r="G326" s="41">
        <f>G327</f>
        <v>215</v>
      </c>
      <c r="H326" s="41"/>
      <c r="I326" s="41">
        <f t="shared" si="19"/>
        <v>215</v>
      </c>
      <c r="J326" s="52">
        <f>J327</f>
        <v>-179.3</v>
      </c>
      <c r="K326" s="42">
        <f t="shared" si="18"/>
        <v>35.699999999999989</v>
      </c>
      <c r="L326" s="42"/>
      <c r="M326" s="108">
        <f t="shared" si="22"/>
        <v>35.699999999999989</v>
      </c>
      <c r="N326" s="235">
        <f>N327</f>
        <v>500</v>
      </c>
      <c r="O326" s="103">
        <f t="shared" si="20"/>
        <v>535.70000000000005</v>
      </c>
    </row>
    <row r="327" spans="1:15" ht="22.5" x14ac:dyDescent="0.2">
      <c r="A327" s="36" t="s">
        <v>87</v>
      </c>
      <c r="B327" s="37" t="s">
        <v>229</v>
      </c>
      <c r="C327" s="38" t="s">
        <v>3</v>
      </c>
      <c r="D327" s="37" t="s">
        <v>2</v>
      </c>
      <c r="E327" s="39" t="s">
        <v>247</v>
      </c>
      <c r="F327" s="40">
        <v>600</v>
      </c>
      <c r="G327" s="41">
        <f>G328</f>
        <v>215</v>
      </c>
      <c r="H327" s="41"/>
      <c r="I327" s="41">
        <f t="shared" si="19"/>
        <v>215</v>
      </c>
      <c r="J327" s="52">
        <f>J328</f>
        <v>-179.3</v>
      </c>
      <c r="K327" s="42">
        <f t="shared" si="18"/>
        <v>35.699999999999989</v>
      </c>
      <c r="L327" s="42"/>
      <c r="M327" s="108">
        <f t="shared" si="22"/>
        <v>35.699999999999989</v>
      </c>
      <c r="N327" s="235">
        <f>N328</f>
        <v>500</v>
      </c>
      <c r="O327" s="103">
        <f t="shared" si="20"/>
        <v>535.70000000000005</v>
      </c>
    </row>
    <row r="328" spans="1:15" x14ac:dyDescent="0.2">
      <c r="A328" s="36" t="s">
        <v>178</v>
      </c>
      <c r="B328" s="37" t="s">
        <v>229</v>
      </c>
      <c r="C328" s="38" t="s">
        <v>3</v>
      </c>
      <c r="D328" s="37" t="s">
        <v>2</v>
      </c>
      <c r="E328" s="39" t="s">
        <v>247</v>
      </c>
      <c r="F328" s="40">
        <v>610</v>
      </c>
      <c r="G328" s="41">
        <v>215</v>
      </c>
      <c r="H328" s="41"/>
      <c r="I328" s="41">
        <f t="shared" si="19"/>
        <v>215</v>
      </c>
      <c r="J328" s="52">
        <v>-179.3</v>
      </c>
      <c r="K328" s="42">
        <f t="shared" si="18"/>
        <v>35.699999999999989</v>
      </c>
      <c r="L328" s="42"/>
      <c r="M328" s="108">
        <f t="shared" si="22"/>
        <v>35.699999999999989</v>
      </c>
      <c r="N328" s="235">
        <v>500</v>
      </c>
      <c r="O328" s="103">
        <f t="shared" si="20"/>
        <v>535.70000000000005</v>
      </c>
    </row>
    <row r="329" spans="1:15" ht="61.5" customHeight="1" x14ac:dyDescent="0.2">
      <c r="A329" s="29" t="s">
        <v>329</v>
      </c>
      <c r="B329" s="30" t="s">
        <v>36</v>
      </c>
      <c r="C329" s="31" t="s">
        <v>3</v>
      </c>
      <c r="D329" s="30" t="s">
        <v>2</v>
      </c>
      <c r="E329" s="32" t="s">
        <v>9</v>
      </c>
      <c r="F329" s="33" t="s">
        <v>7</v>
      </c>
      <c r="G329" s="34">
        <f>G330+G333+G336+G339+++G352+G357+G363+G366+G369+G372+G344+G349</f>
        <v>9171.1</v>
      </c>
      <c r="H329" s="34">
        <f>H352</f>
        <v>0.1</v>
      </c>
      <c r="I329" s="34">
        <f t="shared" si="19"/>
        <v>9171.2000000000007</v>
      </c>
      <c r="J329" s="34">
        <f>J357</f>
        <v>56.76793</v>
      </c>
      <c r="K329" s="28">
        <f t="shared" si="18"/>
        <v>9227.9679300000007</v>
      </c>
      <c r="L329" s="28">
        <f>L375+L339+L344</f>
        <v>2008.13</v>
      </c>
      <c r="M329" s="112">
        <f t="shared" si="22"/>
        <v>11236.09793</v>
      </c>
      <c r="N329" s="112">
        <f>N369+N378+N339+N333+N344+N383+N387</f>
        <v>1778.6957100000002</v>
      </c>
      <c r="O329" s="227">
        <f t="shared" si="20"/>
        <v>13014.79364</v>
      </c>
    </row>
    <row r="330" spans="1:15" ht="22.5" x14ac:dyDescent="0.2">
      <c r="A330" s="7" t="s">
        <v>311</v>
      </c>
      <c r="B330" s="37">
        <v>6</v>
      </c>
      <c r="C330" s="38">
        <v>0</v>
      </c>
      <c r="D330" s="37">
        <v>0</v>
      </c>
      <c r="E330" s="39">
        <v>78730</v>
      </c>
      <c r="F330" s="40"/>
      <c r="G330" s="41">
        <f>G331</f>
        <v>45.6</v>
      </c>
      <c r="H330" s="41"/>
      <c r="I330" s="41">
        <f t="shared" si="19"/>
        <v>45.6</v>
      </c>
      <c r="J330" s="35"/>
      <c r="K330" s="42">
        <f t="shared" si="18"/>
        <v>45.6</v>
      </c>
      <c r="L330" s="42"/>
      <c r="M330" s="108">
        <f t="shared" si="22"/>
        <v>45.6</v>
      </c>
      <c r="N330" s="234"/>
      <c r="O330" s="103">
        <f t="shared" si="20"/>
        <v>45.6</v>
      </c>
    </row>
    <row r="331" spans="1:15" x14ac:dyDescent="0.2">
      <c r="A331" s="7" t="s">
        <v>40</v>
      </c>
      <c r="B331" s="37">
        <v>6</v>
      </c>
      <c r="C331" s="38">
        <v>0</v>
      </c>
      <c r="D331" s="37">
        <v>0</v>
      </c>
      <c r="E331" s="39">
        <v>78730</v>
      </c>
      <c r="F331" s="40">
        <v>300</v>
      </c>
      <c r="G331" s="41">
        <f>G332</f>
        <v>45.6</v>
      </c>
      <c r="H331" s="41"/>
      <c r="I331" s="41">
        <f t="shared" si="19"/>
        <v>45.6</v>
      </c>
      <c r="J331" s="35"/>
      <c r="K331" s="42">
        <f t="shared" si="18"/>
        <v>45.6</v>
      </c>
      <c r="L331" s="42"/>
      <c r="M331" s="108">
        <f t="shared" si="22"/>
        <v>45.6</v>
      </c>
      <c r="N331" s="234"/>
      <c r="O331" s="103">
        <f t="shared" si="20"/>
        <v>45.6</v>
      </c>
    </row>
    <row r="332" spans="1:15" ht="22.5" x14ac:dyDescent="0.2">
      <c r="A332" s="7" t="s">
        <v>46</v>
      </c>
      <c r="B332" s="37">
        <v>6</v>
      </c>
      <c r="C332" s="38">
        <v>0</v>
      </c>
      <c r="D332" s="37">
        <v>0</v>
      </c>
      <c r="E332" s="39">
        <v>78730</v>
      </c>
      <c r="F332" s="40">
        <v>320</v>
      </c>
      <c r="G332" s="41">
        <v>45.6</v>
      </c>
      <c r="H332" s="41"/>
      <c r="I332" s="41">
        <f t="shared" si="19"/>
        <v>45.6</v>
      </c>
      <c r="J332" s="35"/>
      <c r="K332" s="42">
        <f t="shared" si="18"/>
        <v>45.6</v>
      </c>
      <c r="L332" s="42"/>
      <c r="M332" s="108">
        <f t="shared" si="22"/>
        <v>45.6</v>
      </c>
      <c r="N332" s="234"/>
      <c r="O332" s="103">
        <f t="shared" si="20"/>
        <v>45.6</v>
      </c>
    </row>
    <row r="333" spans="1:15" ht="33.75" x14ac:dyDescent="0.2">
      <c r="A333" s="7" t="s">
        <v>115</v>
      </c>
      <c r="B333" s="37" t="s">
        <v>36</v>
      </c>
      <c r="C333" s="38" t="s">
        <v>3</v>
      </c>
      <c r="D333" s="37" t="s">
        <v>2</v>
      </c>
      <c r="E333" s="39" t="s">
        <v>116</v>
      </c>
      <c r="F333" s="40" t="s">
        <v>7</v>
      </c>
      <c r="G333" s="41">
        <f>G334</f>
        <v>2476.1999999999998</v>
      </c>
      <c r="H333" s="41"/>
      <c r="I333" s="41">
        <f t="shared" si="19"/>
        <v>2476.1999999999998</v>
      </c>
      <c r="J333" s="35"/>
      <c r="K333" s="42">
        <f t="shared" si="18"/>
        <v>2476.1999999999998</v>
      </c>
      <c r="L333" s="42"/>
      <c r="M333" s="108">
        <f t="shared" si="22"/>
        <v>2476.1999999999998</v>
      </c>
      <c r="N333" s="103">
        <f>N334</f>
        <v>377.91951</v>
      </c>
      <c r="O333" s="103">
        <f t="shared" si="20"/>
        <v>2854.11951</v>
      </c>
    </row>
    <row r="334" spans="1:15" ht="22.5" x14ac:dyDescent="0.2">
      <c r="A334" s="36" t="s">
        <v>114</v>
      </c>
      <c r="B334" s="37" t="s">
        <v>36</v>
      </c>
      <c r="C334" s="38" t="s">
        <v>3</v>
      </c>
      <c r="D334" s="37" t="s">
        <v>2</v>
      </c>
      <c r="E334" s="39" t="s">
        <v>116</v>
      </c>
      <c r="F334" s="40">
        <v>400</v>
      </c>
      <c r="G334" s="41">
        <f>G335</f>
        <v>2476.1999999999998</v>
      </c>
      <c r="H334" s="41"/>
      <c r="I334" s="41">
        <f t="shared" si="19"/>
        <v>2476.1999999999998</v>
      </c>
      <c r="J334" s="35"/>
      <c r="K334" s="42">
        <f t="shared" si="18"/>
        <v>2476.1999999999998</v>
      </c>
      <c r="L334" s="42"/>
      <c r="M334" s="108">
        <f t="shared" si="22"/>
        <v>2476.1999999999998</v>
      </c>
      <c r="N334" s="103">
        <f>N335</f>
        <v>377.91951</v>
      </c>
      <c r="O334" s="103">
        <f t="shared" si="20"/>
        <v>2854.11951</v>
      </c>
    </row>
    <row r="335" spans="1:15" x14ac:dyDescent="0.2">
      <c r="A335" s="36" t="s">
        <v>113</v>
      </c>
      <c r="B335" s="37" t="s">
        <v>36</v>
      </c>
      <c r="C335" s="38" t="s">
        <v>3</v>
      </c>
      <c r="D335" s="37" t="s">
        <v>2</v>
      </c>
      <c r="E335" s="39" t="s">
        <v>116</v>
      </c>
      <c r="F335" s="40">
        <v>410</v>
      </c>
      <c r="G335" s="41">
        <v>2476.1999999999998</v>
      </c>
      <c r="H335" s="41"/>
      <c r="I335" s="41">
        <f t="shared" si="19"/>
        <v>2476.1999999999998</v>
      </c>
      <c r="J335" s="35"/>
      <c r="K335" s="42">
        <f t="shared" si="18"/>
        <v>2476.1999999999998</v>
      </c>
      <c r="L335" s="42"/>
      <c r="M335" s="108">
        <f t="shared" si="22"/>
        <v>2476.1999999999998</v>
      </c>
      <c r="N335" s="103">
        <v>377.91951</v>
      </c>
      <c r="O335" s="103">
        <f t="shared" si="20"/>
        <v>2854.11951</v>
      </c>
    </row>
    <row r="336" spans="1:15" ht="33.75" x14ac:dyDescent="0.2">
      <c r="A336" s="36" t="s">
        <v>54</v>
      </c>
      <c r="B336" s="37" t="s">
        <v>36</v>
      </c>
      <c r="C336" s="38" t="s">
        <v>3</v>
      </c>
      <c r="D336" s="37" t="s">
        <v>2</v>
      </c>
      <c r="E336" s="39" t="s">
        <v>53</v>
      </c>
      <c r="F336" s="40" t="s">
        <v>7</v>
      </c>
      <c r="G336" s="41">
        <f>G337</f>
        <v>44.9</v>
      </c>
      <c r="H336" s="41"/>
      <c r="I336" s="41">
        <f t="shared" si="19"/>
        <v>44.9</v>
      </c>
      <c r="J336" s="35"/>
      <c r="K336" s="42">
        <f t="shared" si="18"/>
        <v>44.9</v>
      </c>
      <c r="L336" s="42"/>
      <c r="M336" s="108">
        <f t="shared" si="22"/>
        <v>44.9</v>
      </c>
      <c r="N336" s="234"/>
      <c r="O336" s="103">
        <f t="shared" si="20"/>
        <v>44.9</v>
      </c>
    </row>
    <row r="337" spans="1:15" x14ac:dyDescent="0.2">
      <c r="A337" s="36" t="s">
        <v>40</v>
      </c>
      <c r="B337" s="37" t="s">
        <v>36</v>
      </c>
      <c r="C337" s="38" t="s">
        <v>3</v>
      </c>
      <c r="D337" s="37" t="s">
        <v>2</v>
      </c>
      <c r="E337" s="39" t="s">
        <v>53</v>
      </c>
      <c r="F337" s="40">
        <v>300</v>
      </c>
      <c r="G337" s="41">
        <f>G338</f>
        <v>44.9</v>
      </c>
      <c r="H337" s="41"/>
      <c r="I337" s="41">
        <f t="shared" si="19"/>
        <v>44.9</v>
      </c>
      <c r="J337" s="35"/>
      <c r="K337" s="42">
        <f t="shared" si="18"/>
        <v>44.9</v>
      </c>
      <c r="L337" s="42"/>
      <c r="M337" s="108">
        <f t="shared" si="22"/>
        <v>44.9</v>
      </c>
      <c r="N337" s="234"/>
      <c r="O337" s="103">
        <f t="shared" si="20"/>
        <v>44.9</v>
      </c>
    </row>
    <row r="338" spans="1:15" ht="22.5" x14ac:dyDescent="0.2">
      <c r="A338" s="36" t="s">
        <v>46</v>
      </c>
      <c r="B338" s="37" t="s">
        <v>36</v>
      </c>
      <c r="C338" s="38" t="s">
        <v>3</v>
      </c>
      <c r="D338" s="37" t="s">
        <v>2</v>
      </c>
      <c r="E338" s="39" t="s">
        <v>53</v>
      </c>
      <c r="F338" s="40">
        <v>320</v>
      </c>
      <c r="G338" s="41">
        <v>44.9</v>
      </c>
      <c r="H338" s="41"/>
      <c r="I338" s="41">
        <f t="shared" si="19"/>
        <v>44.9</v>
      </c>
      <c r="J338" s="35"/>
      <c r="K338" s="42">
        <f t="shared" si="18"/>
        <v>44.9</v>
      </c>
      <c r="L338" s="42"/>
      <c r="M338" s="108">
        <f t="shared" si="22"/>
        <v>44.9</v>
      </c>
      <c r="N338" s="234"/>
      <c r="O338" s="103">
        <f t="shared" si="20"/>
        <v>44.9</v>
      </c>
    </row>
    <row r="339" spans="1:15" x14ac:dyDescent="0.2">
      <c r="A339" s="36" t="s">
        <v>63</v>
      </c>
      <c r="B339" s="37" t="s">
        <v>36</v>
      </c>
      <c r="C339" s="38" t="s">
        <v>3</v>
      </c>
      <c r="D339" s="37" t="s">
        <v>2</v>
      </c>
      <c r="E339" s="39" t="s">
        <v>62</v>
      </c>
      <c r="F339" s="40" t="s">
        <v>7</v>
      </c>
      <c r="G339" s="41">
        <f>G342</f>
        <v>157</v>
      </c>
      <c r="H339" s="41"/>
      <c r="I339" s="41">
        <f t="shared" si="19"/>
        <v>157</v>
      </c>
      <c r="J339" s="35"/>
      <c r="K339" s="42">
        <f t="shared" ref="K339:K421" si="23">I339+J339</f>
        <v>157</v>
      </c>
      <c r="L339" s="44">
        <f>L340+L342</f>
        <v>0</v>
      </c>
      <c r="M339" s="108">
        <f t="shared" si="22"/>
        <v>157</v>
      </c>
      <c r="N339" s="103">
        <f>N342</f>
        <v>-12</v>
      </c>
      <c r="O339" s="103">
        <f t="shared" si="20"/>
        <v>145</v>
      </c>
    </row>
    <row r="340" spans="1:15" ht="45" x14ac:dyDescent="0.2">
      <c r="A340" s="7" t="s">
        <v>6</v>
      </c>
      <c r="B340" s="37" t="s">
        <v>36</v>
      </c>
      <c r="C340" s="38" t="s">
        <v>3</v>
      </c>
      <c r="D340" s="37" t="s">
        <v>2</v>
      </c>
      <c r="E340" s="39" t="s">
        <v>62</v>
      </c>
      <c r="F340" s="40">
        <v>100</v>
      </c>
      <c r="G340" s="41"/>
      <c r="H340" s="41"/>
      <c r="I340" s="41"/>
      <c r="J340" s="35"/>
      <c r="K340" s="42"/>
      <c r="L340" s="44">
        <f>L341</f>
        <v>23.332999999999998</v>
      </c>
      <c r="M340" s="108">
        <f t="shared" si="22"/>
        <v>23.332999999999998</v>
      </c>
      <c r="N340" s="235"/>
      <c r="O340" s="103">
        <f t="shared" si="20"/>
        <v>23.332999999999998</v>
      </c>
    </row>
    <row r="341" spans="1:15" ht="22.5" x14ac:dyDescent="0.2">
      <c r="A341" s="7" t="s">
        <v>5</v>
      </c>
      <c r="B341" s="37" t="s">
        <v>36</v>
      </c>
      <c r="C341" s="38" t="s">
        <v>3</v>
      </c>
      <c r="D341" s="37" t="s">
        <v>2</v>
      </c>
      <c r="E341" s="39" t="s">
        <v>62</v>
      </c>
      <c r="F341" s="40">
        <v>120</v>
      </c>
      <c r="G341" s="41"/>
      <c r="H341" s="41"/>
      <c r="I341" s="41"/>
      <c r="J341" s="35"/>
      <c r="K341" s="42"/>
      <c r="L341" s="44">
        <f>20+3.333</f>
        <v>23.332999999999998</v>
      </c>
      <c r="M341" s="108">
        <f t="shared" si="22"/>
        <v>23.332999999999998</v>
      </c>
      <c r="N341" s="103"/>
      <c r="O341" s="103">
        <f t="shared" si="20"/>
        <v>23.332999999999998</v>
      </c>
    </row>
    <row r="342" spans="1:15" ht="22.5" x14ac:dyDescent="0.2">
      <c r="A342" s="36" t="s">
        <v>14</v>
      </c>
      <c r="B342" s="37" t="s">
        <v>36</v>
      </c>
      <c r="C342" s="38" t="s">
        <v>3</v>
      </c>
      <c r="D342" s="37" t="s">
        <v>2</v>
      </c>
      <c r="E342" s="39" t="s">
        <v>62</v>
      </c>
      <c r="F342" s="40">
        <v>200</v>
      </c>
      <c r="G342" s="41">
        <f>G343</f>
        <v>157</v>
      </c>
      <c r="H342" s="41"/>
      <c r="I342" s="41">
        <f t="shared" si="19"/>
        <v>157</v>
      </c>
      <c r="J342" s="35"/>
      <c r="K342" s="42">
        <f t="shared" si="23"/>
        <v>157</v>
      </c>
      <c r="L342" s="44">
        <f>L343</f>
        <v>-23.332999999999998</v>
      </c>
      <c r="M342" s="108">
        <f t="shared" si="22"/>
        <v>133.667</v>
      </c>
      <c r="N342" s="235">
        <f>N343</f>
        <v>-12</v>
      </c>
      <c r="O342" s="103">
        <f t="shared" si="20"/>
        <v>121.667</v>
      </c>
    </row>
    <row r="343" spans="1:15" ht="22.5" x14ac:dyDescent="0.2">
      <c r="A343" s="36" t="s">
        <v>13</v>
      </c>
      <c r="B343" s="37" t="s">
        <v>36</v>
      </c>
      <c r="C343" s="38" t="s">
        <v>3</v>
      </c>
      <c r="D343" s="37" t="s">
        <v>2</v>
      </c>
      <c r="E343" s="39" t="s">
        <v>62</v>
      </c>
      <c r="F343" s="40">
        <v>240</v>
      </c>
      <c r="G343" s="41">
        <v>157</v>
      </c>
      <c r="H343" s="41"/>
      <c r="I343" s="41">
        <f t="shared" si="19"/>
        <v>157</v>
      </c>
      <c r="J343" s="35"/>
      <c r="K343" s="42">
        <f t="shared" si="23"/>
        <v>157</v>
      </c>
      <c r="L343" s="44">
        <f>-20-3.333</f>
        <v>-23.332999999999998</v>
      </c>
      <c r="M343" s="108">
        <f t="shared" si="22"/>
        <v>133.667</v>
      </c>
      <c r="N343" s="103">
        <v>-12</v>
      </c>
      <c r="O343" s="103">
        <f t="shared" si="20"/>
        <v>121.667</v>
      </c>
    </row>
    <row r="344" spans="1:15" x14ac:dyDescent="0.2">
      <c r="A344" s="36" t="s">
        <v>37</v>
      </c>
      <c r="B344" s="37" t="s">
        <v>36</v>
      </c>
      <c r="C344" s="38" t="s">
        <v>3</v>
      </c>
      <c r="D344" s="37" t="s">
        <v>2</v>
      </c>
      <c r="E344" s="39" t="s">
        <v>35</v>
      </c>
      <c r="F344" s="40" t="s">
        <v>7</v>
      </c>
      <c r="G344" s="41">
        <f>G345+G347</f>
        <v>680</v>
      </c>
      <c r="H344" s="41"/>
      <c r="I344" s="41">
        <f t="shared" si="19"/>
        <v>680</v>
      </c>
      <c r="J344" s="35"/>
      <c r="K344" s="42">
        <f t="shared" si="23"/>
        <v>680</v>
      </c>
      <c r="L344" s="42">
        <f>L345+L347</f>
        <v>10.130000000000001</v>
      </c>
      <c r="M344" s="108">
        <f t="shared" si="22"/>
        <v>690.13</v>
      </c>
      <c r="N344" s="103">
        <f>N345+N347</f>
        <v>-186.39999999999998</v>
      </c>
      <c r="O344" s="103">
        <f t="shared" si="20"/>
        <v>503.73</v>
      </c>
    </row>
    <row r="345" spans="1:15" ht="45" x14ac:dyDescent="0.2">
      <c r="A345" s="36" t="s">
        <v>6</v>
      </c>
      <c r="B345" s="37" t="s">
        <v>36</v>
      </c>
      <c r="C345" s="38" t="s">
        <v>3</v>
      </c>
      <c r="D345" s="37" t="s">
        <v>2</v>
      </c>
      <c r="E345" s="39" t="s">
        <v>35</v>
      </c>
      <c r="F345" s="40">
        <v>100</v>
      </c>
      <c r="G345" s="41">
        <f>G346</f>
        <v>435.7</v>
      </c>
      <c r="H345" s="41"/>
      <c r="I345" s="41">
        <f t="shared" si="19"/>
        <v>435.7</v>
      </c>
      <c r="J345" s="35"/>
      <c r="K345" s="42">
        <f t="shared" si="23"/>
        <v>435.7</v>
      </c>
      <c r="L345" s="42">
        <f>L346</f>
        <v>0</v>
      </c>
      <c r="M345" s="108">
        <f t="shared" si="22"/>
        <v>435.7</v>
      </c>
      <c r="N345" s="103">
        <f>N346</f>
        <v>-12.729999999999997</v>
      </c>
      <c r="O345" s="103">
        <f t="shared" si="20"/>
        <v>422.96999999999997</v>
      </c>
    </row>
    <row r="346" spans="1:15" ht="22.5" x14ac:dyDescent="0.2">
      <c r="A346" s="36" t="s">
        <v>5</v>
      </c>
      <c r="B346" s="37" t="s">
        <v>36</v>
      </c>
      <c r="C346" s="38" t="s">
        <v>3</v>
      </c>
      <c r="D346" s="37" t="s">
        <v>2</v>
      </c>
      <c r="E346" s="39" t="s">
        <v>35</v>
      </c>
      <c r="F346" s="40">
        <v>120</v>
      </c>
      <c r="G346" s="41">
        <v>435.7</v>
      </c>
      <c r="H346" s="41"/>
      <c r="I346" s="41">
        <f t="shared" si="19"/>
        <v>435.7</v>
      </c>
      <c r="J346" s="35"/>
      <c r="K346" s="42">
        <f t="shared" si="23"/>
        <v>435.7</v>
      </c>
      <c r="L346" s="42"/>
      <c r="M346" s="108">
        <f t="shared" si="22"/>
        <v>435.7</v>
      </c>
      <c r="N346" s="103">
        <f>-44.33+31.6</f>
        <v>-12.729999999999997</v>
      </c>
      <c r="O346" s="103">
        <f t="shared" si="20"/>
        <v>422.96999999999997</v>
      </c>
    </row>
    <row r="347" spans="1:15" ht="22.5" x14ac:dyDescent="0.2">
      <c r="A347" s="36" t="s">
        <v>14</v>
      </c>
      <c r="B347" s="37" t="s">
        <v>36</v>
      </c>
      <c r="C347" s="38" t="s">
        <v>3</v>
      </c>
      <c r="D347" s="37" t="s">
        <v>2</v>
      </c>
      <c r="E347" s="39" t="s">
        <v>35</v>
      </c>
      <c r="F347" s="40">
        <v>200</v>
      </c>
      <c r="G347" s="41">
        <f>G348</f>
        <v>244.3</v>
      </c>
      <c r="H347" s="41"/>
      <c r="I347" s="41">
        <f t="shared" si="19"/>
        <v>244.3</v>
      </c>
      <c r="J347" s="35"/>
      <c r="K347" s="42">
        <f t="shared" si="23"/>
        <v>244.3</v>
      </c>
      <c r="L347" s="42">
        <f>L348</f>
        <v>10.130000000000001</v>
      </c>
      <c r="M347" s="108">
        <f t="shared" si="22"/>
        <v>254.43</v>
      </c>
      <c r="N347" s="103">
        <f>N348</f>
        <v>-173.67</v>
      </c>
      <c r="O347" s="103">
        <f t="shared" si="20"/>
        <v>80.760000000000019</v>
      </c>
    </row>
    <row r="348" spans="1:15" ht="22.5" x14ac:dyDescent="0.2">
      <c r="A348" s="36" t="s">
        <v>13</v>
      </c>
      <c r="B348" s="37" t="s">
        <v>36</v>
      </c>
      <c r="C348" s="38" t="s">
        <v>3</v>
      </c>
      <c r="D348" s="37" t="s">
        <v>2</v>
      </c>
      <c r="E348" s="39" t="s">
        <v>35</v>
      </c>
      <c r="F348" s="40">
        <v>240</v>
      </c>
      <c r="G348" s="41">
        <v>244.3</v>
      </c>
      <c r="H348" s="41"/>
      <c r="I348" s="41">
        <f t="shared" si="19"/>
        <v>244.3</v>
      </c>
      <c r="J348" s="35"/>
      <c r="K348" s="42">
        <f t="shared" si="23"/>
        <v>244.3</v>
      </c>
      <c r="L348" s="42">
        <v>10.130000000000001</v>
      </c>
      <c r="M348" s="108">
        <f t="shared" si="22"/>
        <v>254.43</v>
      </c>
      <c r="N348" s="103">
        <v>-173.67</v>
      </c>
      <c r="O348" s="103">
        <f t="shared" si="20"/>
        <v>80.760000000000019</v>
      </c>
    </row>
    <row r="349" spans="1:15" ht="22.5" x14ac:dyDescent="0.2">
      <c r="A349" s="36" t="s">
        <v>94</v>
      </c>
      <c r="B349" s="37" t="s">
        <v>36</v>
      </c>
      <c r="C349" s="38" t="s">
        <v>3</v>
      </c>
      <c r="D349" s="37" t="s">
        <v>2</v>
      </c>
      <c r="E349" s="39" t="s">
        <v>93</v>
      </c>
      <c r="F349" s="40" t="s">
        <v>7</v>
      </c>
      <c r="G349" s="41">
        <f>G350</f>
        <v>65</v>
      </c>
      <c r="H349" s="41"/>
      <c r="I349" s="41">
        <f t="shared" si="19"/>
        <v>65</v>
      </c>
      <c r="J349" s="35"/>
      <c r="K349" s="42">
        <f t="shared" si="23"/>
        <v>65</v>
      </c>
      <c r="L349" s="42"/>
      <c r="M349" s="108">
        <f t="shared" si="22"/>
        <v>65</v>
      </c>
      <c r="N349" s="234"/>
      <c r="O349" s="103">
        <f t="shared" si="20"/>
        <v>65</v>
      </c>
    </row>
    <row r="350" spans="1:15" x14ac:dyDescent="0.2">
      <c r="A350" s="36" t="s">
        <v>76</v>
      </c>
      <c r="B350" s="37" t="s">
        <v>36</v>
      </c>
      <c r="C350" s="38" t="s">
        <v>3</v>
      </c>
      <c r="D350" s="37" t="s">
        <v>2</v>
      </c>
      <c r="E350" s="39" t="s">
        <v>93</v>
      </c>
      <c r="F350" s="40">
        <v>800</v>
      </c>
      <c r="G350" s="41">
        <f>G351</f>
        <v>65</v>
      </c>
      <c r="H350" s="41"/>
      <c r="I350" s="41">
        <f t="shared" si="19"/>
        <v>65</v>
      </c>
      <c r="J350" s="35"/>
      <c r="K350" s="42">
        <f t="shared" si="23"/>
        <v>65</v>
      </c>
      <c r="L350" s="42"/>
      <c r="M350" s="108">
        <f t="shared" si="22"/>
        <v>65</v>
      </c>
      <c r="N350" s="234"/>
      <c r="O350" s="103">
        <f t="shared" si="20"/>
        <v>65</v>
      </c>
    </row>
    <row r="351" spans="1:15" x14ac:dyDescent="0.2">
      <c r="A351" s="36" t="s">
        <v>75</v>
      </c>
      <c r="B351" s="37" t="s">
        <v>36</v>
      </c>
      <c r="C351" s="38" t="s">
        <v>3</v>
      </c>
      <c r="D351" s="37" t="s">
        <v>2</v>
      </c>
      <c r="E351" s="39" t="s">
        <v>93</v>
      </c>
      <c r="F351" s="40">
        <v>850</v>
      </c>
      <c r="G351" s="41">
        <v>65</v>
      </c>
      <c r="H351" s="41"/>
      <c r="I351" s="41">
        <f t="shared" si="19"/>
        <v>65</v>
      </c>
      <c r="J351" s="35"/>
      <c r="K351" s="42">
        <f t="shared" si="23"/>
        <v>65</v>
      </c>
      <c r="L351" s="42"/>
      <c r="M351" s="108">
        <f t="shared" si="22"/>
        <v>65</v>
      </c>
      <c r="N351" s="234"/>
      <c r="O351" s="103">
        <f t="shared" si="20"/>
        <v>65</v>
      </c>
    </row>
    <row r="352" spans="1:15" x14ac:dyDescent="0.2">
      <c r="A352" s="36" t="s">
        <v>49</v>
      </c>
      <c r="B352" s="37" t="s">
        <v>36</v>
      </c>
      <c r="C352" s="38" t="s">
        <v>3</v>
      </c>
      <c r="D352" s="37" t="s">
        <v>2</v>
      </c>
      <c r="E352" s="39" t="s">
        <v>48</v>
      </c>
      <c r="F352" s="40" t="s">
        <v>7</v>
      </c>
      <c r="G352" s="41">
        <f>G353+G355</f>
        <v>89.9</v>
      </c>
      <c r="H352" s="41">
        <f>H355</f>
        <v>0.1</v>
      </c>
      <c r="I352" s="41">
        <f t="shared" si="19"/>
        <v>90</v>
      </c>
      <c r="J352" s="35"/>
      <c r="K352" s="42">
        <f t="shared" si="23"/>
        <v>90</v>
      </c>
      <c r="L352" s="42"/>
      <c r="M352" s="108">
        <f t="shared" si="22"/>
        <v>90</v>
      </c>
      <c r="N352" s="234"/>
      <c r="O352" s="103">
        <f t="shared" si="20"/>
        <v>90</v>
      </c>
    </row>
    <row r="353" spans="1:15" ht="22.5" x14ac:dyDescent="0.2">
      <c r="A353" s="36" t="s">
        <v>14</v>
      </c>
      <c r="B353" s="37" t="s">
        <v>36</v>
      </c>
      <c r="C353" s="38" t="s">
        <v>3</v>
      </c>
      <c r="D353" s="37" t="s">
        <v>2</v>
      </c>
      <c r="E353" s="39" t="s">
        <v>48</v>
      </c>
      <c r="F353" s="40">
        <v>200</v>
      </c>
      <c r="G353" s="41">
        <f>G354</f>
        <v>79</v>
      </c>
      <c r="H353" s="41"/>
      <c r="I353" s="41">
        <f t="shared" si="19"/>
        <v>79</v>
      </c>
      <c r="J353" s="35"/>
      <c r="K353" s="42">
        <f t="shared" si="23"/>
        <v>79</v>
      </c>
      <c r="L353" s="42"/>
      <c r="M353" s="108">
        <f t="shared" si="22"/>
        <v>79</v>
      </c>
      <c r="N353" s="234"/>
      <c r="O353" s="103">
        <f t="shared" si="20"/>
        <v>79</v>
      </c>
    </row>
    <row r="354" spans="1:15" ht="22.5" x14ac:dyDescent="0.2">
      <c r="A354" s="36" t="s">
        <v>13</v>
      </c>
      <c r="B354" s="37" t="s">
        <v>36</v>
      </c>
      <c r="C354" s="38" t="s">
        <v>3</v>
      </c>
      <c r="D354" s="37" t="s">
        <v>2</v>
      </c>
      <c r="E354" s="39" t="s">
        <v>48</v>
      </c>
      <c r="F354" s="40">
        <v>240</v>
      </c>
      <c r="G354" s="41">
        <v>79</v>
      </c>
      <c r="H354" s="41"/>
      <c r="I354" s="41">
        <f t="shared" ref="I354:I435" si="24">G354+H354</f>
        <v>79</v>
      </c>
      <c r="J354" s="35"/>
      <c r="K354" s="42">
        <f t="shared" si="23"/>
        <v>79</v>
      </c>
      <c r="L354" s="42"/>
      <c r="M354" s="108">
        <f t="shared" si="22"/>
        <v>79</v>
      </c>
      <c r="N354" s="234"/>
      <c r="O354" s="103">
        <f t="shared" si="20"/>
        <v>79</v>
      </c>
    </row>
    <row r="355" spans="1:15" x14ac:dyDescent="0.2">
      <c r="A355" s="36" t="s">
        <v>40</v>
      </c>
      <c r="B355" s="37" t="s">
        <v>36</v>
      </c>
      <c r="C355" s="38" t="s">
        <v>3</v>
      </c>
      <c r="D355" s="37" t="s">
        <v>2</v>
      </c>
      <c r="E355" s="39" t="s">
        <v>48</v>
      </c>
      <c r="F355" s="40">
        <v>300</v>
      </c>
      <c r="G355" s="41">
        <f>G356</f>
        <v>10.9</v>
      </c>
      <c r="H355" s="41">
        <f>H356</f>
        <v>0.1</v>
      </c>
      <c r="I355" s="41">
        <f t="shared" si="24"/>
        <v>11</v>
      </c>
      <c r="J355" s="35"/>
      <c r="K355" s="42">
        <f t="shared" si="23"/>
        <v>11</v>
      </c>
      <c r="L355" s="42"/>
      <c r="M355" s="108">
        <f t="shared" si="22"/>
        <v>11</v>
      </c>
      <c r="N355" s="234"/>
      <c r="O355" s="103">
        <f t="shared" si="20"/>
        <v>11</v>
      </c>
    </row>
    <row r="356" spans="1:15" ht="22.5" x14ac:dyDescent="0.2">
      <c r="A356" s="36" t="s">
        <v>46</v>
      </c>
      <c r="B356" s="37" t="s">
        <v>36</v>
      </c>
      <c r="C356" s="38" t="s">
        <v>3</v>
      </c>
      <c r="D356" s="37" t="s">
        <v>2</v>
      </c>
      <c r="E356" s="39" t="s">
        <v>48</v>
      </c>
      <c r="F356" s="40">
        <v>320</v>
      </c>
      <c r="G356" s="41">
        <v>10.9</v>
      </c>
      <c r="H356" s="41">
        <v>0.1</v>
      </c>
      <c r="I356" s="41">
        <f t="shared" si="24"/>
        <v>11</v>
      </c>
      <c r="J356" s="35"/>
      <c r="K356" s="42">
        <f t="shared" si="23"/>
        <v>11</v>
      </c>
      <c r="L356" s="42"/>
      <c r="M356" s="108">
        <f t="shared" si="22"/>
        <v>11</v>
      </c>
      <c r="N356" s="234"/>
      <c r="O356" s="103">
        <f t="shared" si="20"/>
        <v>11</v>
      </c>
    </row>
    <row r="357" spans="1:15" ht="22.5" x14ac:dyDescent="0.2">
      <c r="A357" s="36" t="s">
        <v>47</v>
      </c>
      <c r="B357" s="37" t="s">
        <v>36</v>
      </c>
      <c r="C357" s="38" t="s">
        <v>3</v>
      </c>
      <c r="D357" s="37" t="s">
        <v>2</v>
      </c>
      <c r="E357" s="39" t="s">
        <v>45</v>
      </c>
      <c r="F357" s="40" t="s">
        <v>7</v>
      </c>
      <c r="G357" s="41">
        <f>G358+G360</f>
        <v>1000</v>
      </c>
      <c r="H357" s="41"/>
      <c r="I357" s="41">
        <f t="shared" si="24"/>
        <v>1000</v>
      </c>
      <c r="J357" s="44">
        <f>J360</f>
        <v>56.76793</v>
      </c>
      <c r="K357" s="42">
        <f t="shared" si="23"/>
        <v>1056.76793</v>
      </c>
      <c r="L357" s="42"/>
      <c r="M357" s="108">
        <f t="shared" si="22"/>
        <v>1056.76793</v>
      </c>
      <c r="N357" s="234"/>
      <c r="O357" s="103">
        <f t="shared" si="20"/>
        <v>1056.76793</v>
      </c>
    </row>
    <row r="358" spans="1:15" ht="22.5" x14ac:dyDescent="0.2">
      <c r="A358" s="36" t="s">
        <v>14</v>
      </c>
      <c r="B358" s="37" t="s">
        <v>36</v>
      </c>
      <c r="C358" s="38" t="s">
        <v>3</v>
      </c>
      <c r="D358" s="37" t="s">
        <v>2</v>
      </c>
      <c r="E358" s="39" t="s">
        <v>45</v>
      </c>
      <c r="F358" s="40">
        <v>200</v>
      </c>
      <c r="G358" s="41">
        <f>G359</f>
        <v>340</v>
      </c>
      <c r="H358" s="41"/>
      <c r="I358" s="41">
        <f t="shared" si="24"/>
        <v>340</v>
      </c>
      <c r="J358" s="44"/>
      <c r="K358" s="42">
        <f t="shared" si="23"/>
        <v>340</v>
      </c>
      <c r="L358" s="42"/>
      <c r="M358" s="108">
        <f t="shared" si="22"/>
        <v>340</v>
      </c>
      <c r="N358" s="234"/>
      <c r="O358" s="103">
        <f t="shared" si="20"/>
        <v>340</v>
      </c>
    </row>
    <row r="359" spans="1:15" ht="22.5" x14ac:dyDescent="0.2">
      <c r="A359" s="36" t="s">
        <v>13</v>
      </c>
      <c r="B359" s="37" t="s">
        <v>36</v>
      </c>
      <c r="C359" s="38" t="s">
        <v>3</v>
      </c>
      <c r="D359" s="37" t="s">
        <v>2</v>
      </c>
      <c r="E359" s="39" t="s">
        <v>45</v>
      </c>
      <c r="F359" s="40">
        <v>240</v>
      </c>
      <c r="G359" s="41">
        <v>340</v>
      </c>
      <c r="H359" s="41"/>
      <c r="I359" s="41">
        <f t="shared" si="24"/>
        <v>340</v>
      </c>
      <c r="J359" s="44"/>
      <c r="K359" s="42">
        <f t="shared" si="23"/>
        <v>340</v>
      </c>
      <c r="L359" s="42"/>
      <c r="M359" s="108">
        <f t="shared" si="22"/>
        <v>340</v>
      </c>
      <c r="N359" s="234"/>
      <c r="O359" s="103">
        <f t="shared" si="20"/>
        <v>340</v>
      </c>
    </row>
    <row r="360" spans="1:15" x14ac:dyDescent="0.2">
      <c r="A360" s="36" t="s">
        <v>40</v>
      </c>
      <c r="B360" s="37" t="s">
        <v>36</v>
      </c>
      <c r="C360" s="38" t="s">
        <v>3</v>
      </c>
      <c r="D360" s="37" t="s">
        <v>2</v>
      </c>
      <c r="E360" s="39" t="s">
        <v>45</v>
      </c>
      <c r="F360" s="40">
        <v>300</v>
      </c>
      <c r="G360" s="41">
        <f>G361</f>
        <v>660</v>
      </c>
      <c r="H360" s="41">
        <f>H361+H362</f>
        <v>0</v>
      </c>
      <c r="I360" s="41">
        <f t="shared" si="24"/>
        <v>660</v>
      </c>
      <c r="J360" s="44">
        <f>J362</f>
        <v>56.76793</v>
      </c>
      <c r="K360" s="42">
        <f t="shared" si="23"/>
        <v>716.76792999999998</v>
      </c>
      <c r="L360" s="42"/>
      <c r="M360" s="108">
        <f t="shared" si="22"/>
        <v>716.76792999999998</v>
      </c>
      <c r="N360" s="234"/>
      <c r="O360" s="103">
        <f t="shared" si="20"/>
        <v>716.76792999999998</v>
      </c>
    </row>
    <row r="361" spans="1:15" ht="22.5" x14ac:dyDescent="0.2">
      <c r="A361" s="36" t="s">
        <v>46</v>
      </c>
      <c r="B361" s="37" t="s">
        <v>36</v>
      </c>
      <c r="C361" s="38" t="s">
        <v>3</v>
      </c>
      <c r="D361" s="37" t="s">
        <v>2</v>
      </c>
      <c r="E361" s="39" t="s">
        <v>45</v>
      </c>
      <c r="F361" s="40">
        <v>320</v>
      </c>
      <c r="G361" s="41">
        <f>460+200</f>
        <v>660</v>
      </c>
      <c r="H361" s="41">
        <v>-200</v>
      </c>
      <c r="I361" s="41">
        <f t="shared" si="24"/>
        <v>460</v>
      </c>
      <c r="J361" s="44"/>
      <c r="K361" s="42">
        <f t="shared" si="23"/>
        <v>460</v>
      </c>
      <c r="L361" s="42"/>
      <c r="M361" s="108">
        <f t="shared" si="22"/>
        <v>460</v>
      </c>
      <c r="N361" s="234"/>
      <c r="O361" s="103">
        <f t="shared" si="20"/>
        <v>460</v>
      </c>
    </row>
    <row r="362" spans="1:15" x14ac:dyDescent="0.2">
      <c r="A362" s="7" t="s">
        <v>354</v>
      </c>
      <c r="B362" s="37" t="s">
        <v>36</v>
      </c>
      <c r="C362" s="38" t="s">
        <v>3</v>
      </c>
      <c r="D362" s="37" t="s">
        <v>2</v>
      </c>
      <c r="E362" s="39" t="s">
        <v>45</v>
      </c>
      <c r="F362" s="40">
        <v>360</v>
      </c>
      <c r="G362" s="41"/>
      <c r="H362" s="41">
        <v>200</v>
      </c>
      <c r="I362" s="41">
        <f t="shared" si="24"/>
        <v>200</v>
      </c>
      <c r="J362" s="44">
        <v>56.76793</v>
      </c>
      <c r="K362" s="42">
        <f t="shared" si="23"/>
        <v>256.76792999999998</v>
      </c>
      <c r="L362" s="42"/>
      <c r="M362" s="108">
        <f t="shared" si="22"/>
        <v>256.76792999999998</v>
      </c>
      <c r="N362" s="234"/>
      <c r="O362" s="103">
        <f t="shared" si="20"/>
        <v>256.76792999999998</v>
      </c>
    </row>
    <row r="363" spans="1:15" ht="45" x14ac:dyDescent="0.2">
      <c r="A363" s="36" t="s">
        <v>44</v>
      </c>
      <c r="B363" s="37" t="s">
        <v>36</v>
      </c>
      <c r="C363" s="38" t="s">
        <v>3</v>
      </c>
      <c r="D363" s="37" t="s">
        <v>2</v>
      </c>
      <c r="E363" s="39" t="s">
        <v>42</v>
      </c>
      <c r="F363" s="40" t="s">
        <v>7</v>
      </c>
      <c r="G363" s="41">
        <f>G364</f>
        <v>65</v>
      </c>
      <c r="H363" s="41"/>
      <c r="I363" s="41">
        <f t="shared" si="24"/>
        <v>65</v>
      </c>
      <c r="J363" s="35"/>
      <c r="K363" s="42">
        <f t="shared" si="23"/>
        <v>65</v>
      </c>
      <c r="L363" s="42"/>
      <c r="M363" s="108">
        <f t="shared" si="22"/>
        <v>65</v>
      </c>
      <c r="N363" s="234"/>
      <c r="O363" s="103">
        <f t="shared" si="20"/>
        <v>65</v>
      </c>
    </row>
    <row r="364" spans="1:15" x14ac:dyDescent="0.2">
      <c r="A364" s="36" t="s">
        <v>40</v>
      </c>
      <c r="B364" s="37" t="s">
        <v>36</v>
      </c>
      <c r="C364" s="38" t="s">
        <v>3</v>
      </c>
      <c r="D364" s="37" t="s">
        <v>2</v>
      </c>
      <c r="E364" s="39" t="s">
        <v>42</v>
      </c>
      <c r="F364" s="40">
        <v>300</v>
      </c>
      <c r="G364" s="41">
        <f>G365</f>
        <v>65</v>
      </c>
      <c r="H364" s="41"/>
      <c r="I364" s="41">
        <f t="shared" si="24"/>
        <v>65</v>
      </c>
      <c r="J364" s="35"/>
      <c r="K364" s="42">
        <f t="shared" si="23"/>
        <v>65</v>
      </c>
      <c r="L364" s="42"/>
      <c r="M364" s="108">
        <f t="shared" si="22"/>
        <v>65</v>
      </c>
      <c r="N364" s="234"/>
      <c r="O364" s="103">
        <f t="shared" si="20"/>
        <v>65</v>
      </c>
    </row>
    <row r="365" spans="1:15" x14ac:dyDescent="0.2">
      <c r="A365" s="36" t="s">
        <v>43</v>
      </c>
      <c r="B365" s="37" t="s">
        <v>36</v>
      </c>
      <c r="C365" s="38" t="s">
        <v>3</v>
      </c>
      <c r="D365" s="37" t="s">
        <v>2</v>
      </c>
      <c r="E365" s="39" t="s">
        <v>42</v>
      </c>
      <c r="F365" s="40">
        <v>310</v>
      </c>
      <c r="G365" s="41">
        <v>65</v>
      </c>
      <c r="H365" s="41"/>
      <c r="I365" s="41">
        <f t="shared" si="24"/>
        <v>65</v>
      </c>
      <c r="J365" s="35"/>
      <c r="K365" s="42">
        <f t="shared" si="23"/>
        <v>65</v>
      </c>
      <c r="L365" s="42"/>
      <c r="M365" s="108">
        <f t="shared" si="22"/>
        <v>65</v>
      </c>
      <c r="N365" s="234"/>
      <c r="O365" s="103">
        <f t="shared" si="20"/>
        <v>65</v>
      </c>
    </row>
    <row r="366" spans="1:15" x14ac:dyDescent="0.2">
      <c r="A366" s="36" t="s">
        <v>307</v>
      </c>
      <c r="B366" s="37" t="s">
        <v>36</v>
      </c>
      <c r="C366" s="38" t="s">
        <v>3</v>
      </c>
      <c r="D366" s="37" t="s">
        <v>2</v>
      </c>
      <c r="E366" s="39" t="s">
        <v>56</v>
      </c>
      <c r="F366" s="40" t="s">
        <v>7</v>
      </c>
      <c r="G366" s="41">
        <f>G367</f>
        <v>2000</v>
      </c>
      <c r="H366" s="41"/>
      <c r="I366" s="41">
        <f t="shared" si="24"/>
        <v>2000</v>
      </c>
      <c r="J366" s="35"/>
      <c r="K366" s="42">
        <f t="shared" si="23"/>
        <v>2000</v>
      </c>
      <c r="L366" s="42"/>
      <c r="M366" s="108">
        <f t="shared" si="22"/>
        <v>2000</v>
      </c>
      <c r="N366" s="234"/>
      <c r="O366" s="103">
        <f t="shared" si="20"/>
        <v>2000</v>
      </c>
    </row>
    <row r="367" spans="1:15" x14ac:dyDescent="0.2">
      <c r="A367" s="36" t="s">
        <v>40</v>
      </c>
      <c r="B367" s="37" t="s">
        <v>36</v>
      </c>
      <c r="C367" s="38" t="s">
        <v>3</v>
      </c>
      <c r="D367" s="37" t="s">
        <v>2</v>
      </c>
      <c r="E367" s="39" t="s">
        <v>56</v>
      </c>
      <c r="F367" s="40">
        <v>300</v>
      </c>
      <c r="G367" s="41">
        <f>G368</f>
        <v>2000</v>
      </c>
      <c r="H367" s="41"/>
      <c r="I367" s="41">
        <f t="shared" si="24"/>
        <v>2000</v>
      </c>
      <c r="J367" s="35"/>
      <c r="K367" s="42">
        <f t="shared" si="23"/>
        <v>2000</v>
      </c>
      <c r="L367" s="42"/>
      <c r="M367" s="108">
        <f t="shared" si="22"/>
        <v>2000</v>
      </c>
      <c r="N367" s="234"/>
      <c r="O367" s="103">
        <f t="shared" si="20"/>
        <v>2000</v>
      </c>
    </row>
    <row r="368" spans="1:15" ht="22.5" x14ac:dyDescent="0.2">
      <c r="A368" s="36" t="s">
        <v>46</v>
      </c>
      <c r="B368" s="37" t="s">
        <v>36</v>
      </c>
      <c r="C368" s="38" t="s">
        <v>3</v>
      </c>
      <c r="D368" s="37" t="s">
        <v>2</v>
      </c>
      <c r="E368" s="39" t="s">
        <v>56</v>
      </c>
      <c r="F368" s="40">
        <v>320</v>
      </c>
      <c r="G368" s="41">
        <v>2000</v>
      </c>
      <c r="H368" s="41"/>
      <c r="I368" s="41">
        <f t="shared" si="24"/>
        <v>2000</v>
      </c>
      <c r="J368" s="35"/>
      <c r="K368" s="42">
        <f t="shared" si="23"/>
        <v>2000</v>
      </c>
      <c r="L368" s="42"/>
      <c r="M368" s="108">
        <f t="shared" si="22"/>
        <v>2000</v>
      </c>
      <c r="N368" s="234"/>
      <c r="O368" s="103">
        <f t="shared" si="20"/>
        <v>2000</v>
      </c>
    </row>
    <row r="369" spans="1:15" x14ac:dyDescent="0.2">
      <c r="A369" s="36" t="s">
        <v>51</v>
      </c>
      <c r="B369" s="37" t="s">
        <v>36</v>
      </c>
      <c r="C369" s="38" t="s">
        <v>3</v>
      </c>
      <c r="D369" s="37" t="s">
        <v>2</v>
      </c>
      <c r="E369" s="39" t="s">
        <v>52</v>
      </c>
      <c r="F369" s="40" t="s">
        <v>7</v>
      </c>
      <c r="G369" s="41">
        <f>G370</f>
        <v>363.9</v>
      </c>
      <c r="H369" s="41"/>
      <c r="I369" s="41">
        <f t="shared" si="24"/>
        <v>363.9</v>
      </c>
      <c r="J369" s="35"/>
      <c r="K369" s="42">
        <f t="shared" si="23"/>
        <v>363.9</v>
      </c>
      <c r="L369" s="42"/>
      <c r="M369" s="108">
        <f t="shared" si="22"/>
        <v>363.9</v>
      </c>
      <c r="N369" s="108">
        <f>N370</f>
        <v>890.87099999999998</v>
      </c>
      <c r="O369" s="103">
        <f t="shared" si="20"/>
        <v>1254.771</v>
      </c>
    </row>
    <row r="370" spans="1:15" x14ac:dyDescent="0.2">
      <c r="A370" s="36" t="s">
        <v>40</v>
      </c>
      <c r="B370" s="37" t="s">
        <v>36</v>
      </c>
      <c r="C370" s="38" t="s">
        <v>3</v>
      </c>
      <c r="D370" s="37" t="s">
        <v>2</v>
      </c>
      <c r="E370" s="39" t="s">
        <v>52</v>
      </c>
      <c r="F370" s="40">
        <v>300</v>
      </c>
      <c r="G370" s="41">
        <f>G371</f>
        <v>363.9</v>
      </c>
      <c r="H370" s="41"/>
      <c r="I370" s="41">
        <f t="shared" si="24"/>
        <v>363.9</v>
      </c>
      <c r="J370" s="35"/>
      <c r="K370" s="42">
        <f t="shared" si="23"/>
        <v>363.9</v>
      </c>
      <c r="L370" s="42"/>
      <c r="M370" s="108">
        <f t="shared" si="22"/>
        <v>363.9</v>
      </c>
      <c r="N370" s="108">
        <f>N371</f>
        <v>890.87099999999998</v>
      </c>
      <c r="O370" s="103">
        <f t="shared" si="20"/>
        <v>1254.771</v>
      </c>
    </row>
    <row r="371" spans="1:15" ht="22.5" x14ac:dyDescent="0.2">
      <c r="A371" s="36" t="s">
        <v>46</v>
      </c>
      <c r="B371" s="37" t="s">
        <v>36</v>
      </c>
      <c r="C371" s="38" t="s">
        <v>3</v>
      </c>
      <c r="D371" s="37" t="s">
        <v>2</v>
      </c>
      <c r="E371" s="39" t="s">
        <v>52</v>
      </c>
      <c r="F371" s="40">
        <v>320</v>
      </c>
      <c r="G371" s="41">
        <v>363.9</v>
      </c>
      <c r="H371" s="41"/>
      <c r="I371" s="41">
        <f t="shared" si="24"/>
        <v>363.9</v>
      </c>
      <c r="J371" s="35"/>
      <c r="K371" s="42">
        <f t="shared" si="23"/>
        <v>363.9</v>
      </c>
      <c r="L371" s="42"/>
      <c r="M371" s="108">
        <f t="shared" si="22"/>
        <v>363.9</v>
      </c>
      <c r="N371" s="108">
        <f>904.30605-13.43505</f>
        <v>890.87099999999998</v>
      </c>
      <c r="O371" s="103">
        <f t="shared" si="20"/>
        <v>1254.771</v>
      </c>
    </row>
    <row r="372" spans="1:15" ht="33.75" x14ac:dyDescent="0.2">
      <c r="A372" s="36" t="s">
        <v>298</v>
      </c>
      <c r="B372" s="37" t="s">
        <v>36</v>
      </c>
      <c r="C372" s="38" t="s">
        <v>3</v>
      </c>
      <c r="D372" s="37" t="s">
        <v>2</v>
      </c>
      <c r="E372" s="39" t="s">
        <v>112</v>
      </c>
      <c r="F372" s="40" t="s">
        <v>7</v>
      </c>
      <c r="G372" s="41">
        <f>G373</f>
        <v>2183.6</v>
      </c>
      <c r="H372" s="41"/>
      <c r="I372" s="41">
        <f t="shared" si="24"/>
        <v>2183.6</v>
      </c>
      <c r="J372" s="35"/>
      <c r="K372" s="42">
        <f t="shared" si="23"/>
        <v>2183.6</v>
      </c>
      <c r="L372" s="42"/>
      <c r="M372" s="108">
        <f t="shared" si="22"/>
        <v>2183.6</v>
      </c>
      <c r="N372" s="234"/>
      <c r="O372" s="103">
        <f t="shared" si="20"/>
        <v>2183.6</v>
      </c>
    </row>
    <row r="373" spans="1:15" ht="22.5" x14ac:dyDescent="0.2">
      <c r="A373" s="36" t="s">
        <v>114</v>
      </c>
      <c r="B373" s="37" t="s">
        <v>36</v>
      </c>
      <c r="C373" s="38" t="s">
        <v>3</v>
      </c>
      <c r="D373" s="37" t="s">
        <v>2</v>
      </c>
      <c r="E373" s="39" t="s">
        <v>112</v>
      </c>
      <c r="F373" s="40">
        <v>400</v>
      </c>
      <c r="G373" s="41">
        <f>G374</f>
        <v>2183.6</v>
      </c>
      <c r="H373" s="41"/>
      <c r="I373" s="41">
        <f t="shared" si="24"/>
        <v>2183.6</v>
      </c>
      <c r="J373" s="35"/>
      <c r="K373" s="42">
        <f t="shared" si="23"/>
        <v>2183.6</v>
      </c>
      <c r="L373" s="42"/>
      <c r="M373" s="108">
        <f t="shared" si="22"/>
        <v>2183.6</v>
      </c>
      <c r="N373" s="234"/>
      <c r="O373" s="103">
        <f t="shared" ref="O373:O455" si="25">M373+N373</f>
        <v>2183.6</v>
      </c>
    </row>
    <row r="374" spans="1:15" x14ac:dyDescent="0.2">
      <c r="A374" s="36" t="s">
        <v>113</v>
      </c>
      <c r="B374" s="37" t="s">
        <v>36</v>
      </c>
      <c r="C374" s="38" t="s">
        <v>3</v>
      </c>
      <c r="D374" s="37" t="s">
        <v>2</v>
      </c>
      <c r="E374" s="39" t="s">
        <v>112</v>
      </c>
      <c r="F374" s="40">
        <v>410</v>
      </c>
      <c r="G374" s="41">
        <v>2183.6</v>
      </c>
      <c r="H374" s="41"/>
      <c r="I374" s="41">
        <f t="shared" si="24"/>
        <v>2183.6</v>
      </c>
      <c r="J374" s="35"/>
      <c r="K374" s="42">
        <f t="shared" si="23"/>
        <v>2183.6</v>
      </c>
      <c r="L374" s="42"/>
      <c r="M374" s="108">
        <f t="shared" si="22"/>
        <v>2183.6</v>
      </c>
      <c r="N374" s="234"/>
      <c r="O374" s="103">
        <f t="shared" si="25"/>
        <v>2183.6</v>
      </c>
    </row>
    <row r="375" spans="1:15" ht="22.5" x14ac:dyDescent="0.2">
      <c r="A375" s="7" t="s">
        <v>295</v>
      </c>
      <c r="B375" s="37" t="s">
        <v>36</v>
      </c>
      <c r="C375" s="38" t="s">
        <v>3</v>
      </c>
      <c r="D375" s="37" t="s">
        <v>2</v>
      </c>
      <c r="E375" s="39" t="s">
        <v>181</v>
      </c>
      <c r="F375" s="40"/>
      <c r="G375" s="34"/>
      <c r="H375" s="34"/>
      <c r="I375" s="34"/>
      <c r="J375" s="34"/>
      <c r="K375" s="28"/>
      <c r="L375" s="109">
        <f>L376</f>
        <v>1998</v>
      </c>
      <c r="M375" s="108">
        <f t="shared" ref="M375:M377" si="26">K375+L375</f>
        <v>1998</v>
      </c>
      <c r="N375" s="234"/>
      <c r="O375" s="103">
        <f t="shared" si="25"/>
        <v>1998</v>
      </c>
    </row>
    <row r="376" spans="1:15" x14ac:dyDescent="0.2">
      <c r="A376" s="7" t="s">
        <v>29</v>
      </c>
      <c r="B376" s="37" t="s">
        <v>36</v>
      </c>
      <c r="C376" s="38" t="s">
        <v>3</v>
      </c>
      <c r="D376" s="37" t="s">
        <v>2</v>
      </c>
      <c r="E376" s="39" t="s">
        <v>181</v>
      </c>
      <c r="F376" s="40">
        <v>500</v>
      </c>
      <c r="G376" s="34"/>
      <c r="H376" s="34"/>
      <c r="I376" s="34"/>
      <c r="J376" s="34"/>
      <c r="K376" s="28"/>
      <c r="L376" s="109">
        <f>L377</f>
        <v>1998</v>
      </c>
      <c r="M376" s="108">
        <f t="shared" si="26"/>
        <v>1998</v>
      </c>
      <c r="N376" s="234"/>
      <c r="O376" s="103">
        <f t="shared" si="25"/>
        <v>1998</v>
      </c>
    </row>
    <row r="377" spans="1:15" x14ac:dyDescent="0.2">
      <c r="A377" s="7" t="s">
        <v>28</v>
      </c>
      <c r="B377" s="37" t="s">
        <v>36</v>
      </c>
      <c r="C377" s="38" t="s">
        <v>3</v>
      </c>
      <c r="D377" s="37" t="s">
        <v>2</v>
      </c>
      <c r="E377" s="39" t="s">
        <v>181</v>
      </c>
      <c r="F377" s="40">
        <v>540</v>
      </c>
      <c r="G377" s="34"/>
      <c r="H377" s="34"/>
      <c r="I377" s="34"/>
      <c r="J377" s="34"/>
      <c r="K377" s="28"/>
      <c r="L377" s="109">
        <f>1507+341+150</f>
        <v>1998</v>
      </c>
      <c r="M377" s="108">
        <f t="shared" si="26"/>
        <v>1998</v>
      </c>
      <c r="N377" s="234"/>
      <c r="O377" s="103">
        <f t="shared" si="25"/>
        <v>1998</v>
      </c>
    </row>
    <row r="378" spans="1:15" ht="22.5" x14ac:dyDescent="0.2">
      <c r="A378" s="7" t="s">
        <v>412</v>
      </c>
      <c r="B378" s="37" t="s">
        <v>36</v>
      </c>
      <c r="C378" s="38" t="s">
        <v>3</v>
      </c>
      <c r="D378" s="37" t="s">
        <v>2</v>
      </c>
      <c r="E378" s="39" t="s">
        <v>411</v>
      </c>
      <c r="F378" s="40"/>
      <c r="G378" s="34"/>
      <c r="H378" s="34"/>
      <c r="I378" s="34"/>
      <c r="J378" s="34"/>
      <c r="K378" s="28"/>
      <c r="L378" s="146"/>
      <c r="M378" s="108"/>
      <c r="N378" s="103">
        <f>N379+N381</f>
        <v>162</v>
      </c>
      <c r="O378" s="103">
        <f t="shared" si="25"/>
        <v>162</v>
      </c>
    </row>
    <row r="379" spans="1:15" ht="22.5" x14ac:dyDescent="0.2">
      <c r="A379" s="7" t="s">
        <v>14</v>
      </c>
      <c r="B379" s="37" t="s">
        <v>36</v>
      </c>
      <c r="C379" s="38" t="s">
        <v>3</v>
      </c>
      <c r="D379" s="37" t="s">
        <v>2</v>
      </c>
      <c r="E379" s="39" t="s">
        <v>411</v>
      </c>
      <c r="F379" s="40">
        <v>200</v>
      </c>
      <c r="G379" s="34"/>
      <c r="H379" s="34"/>
      <c r="I379" s="34"/>
      <c r="J379" s="34"/>
      <c r="K379" s="28"/>
      <c r="L379" s="146"/>
      <c r="M379" s="108"/>
      <c r="N379" s="103">
        <f>N380</f>
        <v>112</v>
      </c>
      <c r="O379" s="103">
        <f t="shared" si="25"/>
        <v>112</v>
      </c>
    </row>
    <row r="380" spans="1:15" ht="22.5" x14ac:dyDescent="0.2">
      <c r="A380" s="7" t="s">
        <v>13</v>
      </c>
      <c r="B380" s="37" t="s">
        <v>36</v>
      </c>
      <c r="C380" s="38" t="s">
        <v>3</v>
      </c>
      <c r="D380" s="37" t="s">
        <v>2</v>
      </c>
      <c r="E380" s="39" t="s">
        <v>411</v>
      </c>
      <c r="F380" s="40">
        <v>240</v>
      </c>
      <c r="G380" s="34"/>
      <c r="H380" s="34"/>
      <c r="I380" s="34"/>
      <c r="J380" s="34"/>
      <c r="K380" s="28"/>
      <c r="L380" s="146"/>
      <c r="M380" s="108"/>
      <c r="N380" s="103">
        <v>112</v>
      </c>
      <c r="O380" s="103">
        <f t="shared" si="25"/>
        <v>112</v>
      </c>
    </row>
    <row r="381" spans="1:15" x14ac:dyDescent="0.2">
      <c r="A381" s="7" t="s">
        <v>29</v>
      </c>
      <c r="B381" s="37" t="s">
        <v>36</v>
      </c>
      <c r="C381" s="38" t="s">
        <v>3</v>
      </c>
      <c r="D381" s="37" t="s">
        <v>2</v>
      </c>
      <c r="E381" s="39" t="s">
        <v>411</v>
      </c>
      <c r="F381" s="40">
        <v>500</v>
      </c>
      <c r="G381" s="34"/>
      <c r="H381" s="34"/>
      <c r="I381" s="34"/>
      <c r="J381" s="34"/>
      <c r="K381" s="28"/>
      <c r="L381" s="146"/>
      <c r="M381" s="108"/>
      <c r="N381" s="103">
        <f>N382</f>
        <v>50</v>
      </c>
      <c r="O381" s="103">
        <f t="shared" si="25"/>
        <v>50</v>
      </c>
    </row>
    <row r="382" spans="1:15" x14ac:dyDescent="0.2">
      <c r="A382" s="7" t="s">
        <v>28</v>
      </c>
      <c r="B382" s="37" t="s">
        <v>36</v>
      </c>
      <c r="C382" s="38" t="s">
        <v>3</v>
      </c>
      <c r="D382" s="37" t="s">
        <v>2</v>
      </c>
      <c r="E382" s="39" t="s">
        <v>411</v>
      </c>
      <c r="F382" s="40">
        <v>540</v>
      </c>
      <c r="G382" s="34"/>
      <c r="H382" s="34"/>
      <c r="I382" s="34"/>
      <c r="J382" s="34"/>
      <c r="K382" s="28"/>
      <c r="L382" s="146"/>
      <c r="M382" s="108"/>
      <c r="N382" s="103">
        <v>50</v>
      </c>
      <c r="O382" s="103">
        <f t="shared" si="25"/>
        <v>50</v>
      </c>
    </row>
    <row r="383" spans="1:15" x14ac:dyDescent="0.2">
      <c r="A383" s="7" t="s">
        <v>438</v>
      </c>
      <c r="B383" s="37" t="s">
        <v>36</v>
      </c>
      <c r="C383" s="38" t="s">
        <v>3</v>
      </c>
      <c r="D383" s="37" t="s">
        <v>2</v>
      </c>
      <c r="E383" s="39">
        <v>88430</v>
      </c>
      <c r="F383" s="40"/>
      <c r="G383" s="34"/>
      <c r="H383" s="34"/>
      <c r="I383" s="34"/>
      <c r="J383" s="34"/>
      <c r="K383" s="28"/>
      <c r="L383" s="146"/>
      <c r="M383" s="108"/>
      <c r="N383" s="103">
        <f>N384</f>
        <v>328.30520000000001</v>
      </c>
      <c r="O383" s="103">
        <f t="shared" si="25"/>
        <v>328.30520000000001</v>
      </c>
    </row>
    <row r="384" spans="1:15" x14ac:dyDescent="0.2">
      <c r="A384" s="7" t="s">
        <v>29</v>
      </c>
      <c r="B384" s="37" t="s">
        <v>36</v>
      </c>
      <c r="C384" s="38" t="s">
        <v>3</v>
      </c>
      <c r="D384" s="37" t="s">
        <v>2</v>
      </c>
      <c r="E384" s="39">
        <v>88430</v>
      </c>
      <c r="F384" s="40">
        <v>500</v>
      </c>
      <c r="G384" s="34"/>
      <c r="H384" s="34"/>
      <c r="I384" s="34"/>
      <c r="J384" s="34"/>
      <c r="K384" s="28"/>
      <c r="L384" s="146"/>
      <c r="M384" s="108"/>
      <c r="N384" s="103">
        <f>N385</f>
        <v>328.30520000000001</v>
      </c>
      <c r="O384" s="103">
        <f t="shared" si="25"/>
        <v>328.30520000000001</v>
      </c>
    </row>
    <row r="385" spans="1:15" x14ac:dyDescent="0.2">
      <c r="A385" s="7" t="s">
        <v>28</v>
      </c>
      <c r="B385" s="37" t="s">
        <v>36</v>
      </c>
      <c r="C385" s="38" t="s">
        <v>3</v>
      </c>
      <c r="D385" s="37" t="s">
        <v>2</v>
      </c>
      <c r="E385" s="39">
        <v>88430</v>
      </c>
      <c r="F385" s="40">
        <v>540</v>
      </c>
      <c r="G385" s="34"/>
      <c r="H385" s="34"/>
      <c r="I385" s="34"/>
      <c r="J385" s="34"/>
      <c r="K385" s="28"/>
      <c r="L385" s="146"/>
      <c r="M385" s="108"/>
      <c r="N385" s="103">
        <v>328.30520000000001</v>
      </c>
      <c r="O385" s="103">
        <f t="shared" si="25"/>
        <v>328.30520000000001</v>
      </c>
    </row>
    <row r="386" spans="1:15" x14ac:dyDescent="0.2">
      <c r="A386" s="7" t="s">
        <v>445</v>
      </c>
      <c r="B386" s="37">
        <v>6</v>
      </c>
      <c r="C386" s="38">
        <v>0</v>
      </c>
      <c r="D386" s="37" t="s">
        <v>444</v>
      </c>
      <c r="E386" s="39"/>
      <c r="F386" s="40"/>
      <c r="G386" s="34"/>
      <c r="H386" s="34"/>
      <c r="I386" s="34"/>
      <c r="J386" s="34"/>
      <c r="K386" s="28"/>
      <c r="L386" s="146"/>
      <c r="M386" s="108"/>
      <c r="N386" s="108"/>
      <c r="O386" s="103"/>
    </row>
    <row r="387" spans="1:15" ht="33.75" x14ac:dyDescent="0.2">
      <c r="A387" s="7" t="s">
        <v>440</v>
      </c>
      <c r="B387" s="37">
        <v>6</v>
      </c>
      <c r="C387" s="38">
        <v>0</v>
      </c>
      <c r="D387" s="37" t="s">
        <v>444</v>
      </c>
      <c r="E387" s="39">
        <v>80440</v>
      </c>
      <c r="F387" s="40"/>
      <c r="G387" s="34"/>
      <c r="H387" s="34"/>
      <c r="I387" s="34"/>
      <c r="J387" s="34"/>
      <c r="K387" s="28"/>
      <c r="L387" s="146"/>
      <c r="M387" s="108"/>
      <c r="N387" s="108">
        <f>N388+N390</f>
        <v>218</v>
      </c>
      <c r="O387" s="103">
        <f t="shared" si="25"/>
        <v>218</v>
      </c>
    </row>
    <row r="388" spans="1:15" ht="45" x14ac:dyDescent="0.2">
      <c r="A388" s="7" t="s">
        <v>6</v>
      </c>
      <c r="B388" s="37">
        <v>6</v>
      </c>
      <c r="C388" s="38">
        <v>0</v>
      </c>
      <c r="D388" s="37" t="s">
        <v>444</v>
      </c>
      <c r="E388" s="39">
        <v>80440</v>
      </c>
      <c r="F388" s="40">
        <v>100</v>
      </c>
      <c r="G388" s="34"/>
      <c r="H388" s="34"/>
      <c r="I388" s="34"/>
      <c r="J388" s="34"/>
      <c r="K388" s="28"/>
      <c r="L388" s="146"/>
      <c r="M388" s="108"/>
      <c r="N388" s="108">
        <f>N389</f>
        <v>44.33</v>
      </c>
      <c r="O388" s="103">
        <f t="shared" si="25"/>
        <v>44.33</v>
      </c>
    </row>
    <row r="389" spans="1:15" ht="22.5" x14ac:dyDescent="0.2">
      <c r="A389" s="7" t="s">
        <v>5</v>
      </c>
      <c r="B389" s="37">
        <v>6</v>
      </c>
      <c r="C389" s="38">
        <v>0</v>
      </c>
      <c r="D389" s="37" t="s">
        <v>444</v>
      </c>
      <c r="E389" s="39">
        <v>80440</v>
      </c>
      <c r="F389" s="40">
        <v>120</v>
      </c>
      <c r="G389" s="34"/>
      <c r="H389" s="34"/>
      <c r="I389" s="34"/>
      <c r="J389" s="34"/>
      <c r="K389" s="28"/>
      <c r="L389" s="146"/>
      <c r="M389" s="108"/>
      <c r="N389" s="108">
        <v>44.33</v>
      </c>
      <c r="O389" s="103">
        <f t="shared" si="25"/>
        <v>44.33</v>
      </c>
    </row>
    <row r="390" spans="1:15" ht="22.5" x14ac:dyDescent="0.2">
      <c r="A390" s="7" t="s">
        <v>14</v>
      </c>
      <c r="B390" s="37">
        <v>6</v>
      </c>
      <c r="C390" s="38">
        <v>0</v>
      </c>
      <c r="D390" s="37" t="s">
        <v>444</v>
      </c>
      <c r="E390" s="39">
        <v>80440</v>
      </c>
      <c r="F390" s="40">
        <v>200</v>
      </c>
      <c r="G390" s="34"/>
      <c r="H390" s="34"/>
      <c r="I390" s="34"/>
      <c r="J390" s="34"/>
      <c r="K390" s="28"/>
      <c r="L390" s="146"/>
      <c r="M390" s="108"/>
      <c r="N390" s="108">
        <f>N391</f>
        <v>173.67</v>
      </c>
      <c r="O390" s="103">
        <f t="shared" si="25"/>
        <v>173.67</v>
      </c>
    </row>
    <row r="391" spans="1:15" ht="22.5" x14ac:dyDescent="0.2">
      <c r="A391" s="7" t="s">
        <v>13</v>
      </c>
      <c r="B391" s="37">
        <v>6</v>
      </c>
      <c r="C391" s="38">
        <v>0</v>
      </c>
      <c r="D391" s="37" t="s">
        <v>444</v>
      </c>
      <c r="E391" s="39">
        <v>80440</v>
      </c>
      <c r="F391" s="40">
        <v>240</v>
      </c>
      <c r="G391" s="34"/>
      <c r="H391" s="34"/>
      <c r="I391" s="34"/>
      <c r="J391" s="34"/>
      <c r="K391" s="28"/>
      <c r="L391" s="146"/>
      <c r="M391" s="108"/>
      <c r="N391" s="108">
        <v>173.67</v>
      </c>
      <c r="O391" s="103">
        <f t="shared" si="25"/>
        <v>173.67</v>
      </c>
    </row>
    <row r="392" spans="1:15" ht="45" x14ac:dyDescent="0.2">
      <c r="A392" s="29" t="s">
        <v>318</v>
      </c>
      <c r="B392" s="30" t="s">
        <v>41</v>
      </c>
      <c r="C392" s="31" t="s">
        <v>3</v>
      </c>
      <c r="D392" s="30" t="s">
        <v>2</v>
      </c>
      <c r="E392" s="32" t="s">
        <v>9</v>
      </c>
      <c r="F392" s="33" t="s">
        <v>7</v>
      </c>
      <c r="G392" s="34">
        <f>G393+G396+G411+G427+G433+G439+G401+G406+G418+G424+G430+G421</f>
        <v>36998</v>
      </c>
      <c r="H392" s="34">
        <f>H406</f>
        <v>-0.1</v>
      </c>
      <c r="I392" s="34">
        <f t="shared" si="24"/>
        <v>36997.9</v>
      </c>
      <c r="J392" s="34">
        <f>J439+J430</f>
        <v>78.800000000000011</v>
      </c>
      <c r="K392" s="28">
        <f t="shared" si="23"/>
        <v>37076.700000000004</v>
      </c>
      <c r="L392" s="28">
        <f>L418</f>
        <v>-10.130000000000001</v>
      </c>
      <c r="M392" s="112">
        <f t="shared" si="22"/>
        <v>37066.570000000007</v>
      </c>
      <c r="N392" s="112">
        <f>N427+N442+N444+N436</f>
        <v>277.59999999999991</v>
      </c>
      <c r="O392" s="227">
        <f t="shared" si="25"/>
        <v>37344.170000000006</v>
      </c>
    </row>
    <row r="393" spans="1:15" ht="33.75" x14ac:dyDescent="0.2">
      <c r="A393" s="36" t="s">
        <v>102</v>
      </c>
      <c r="B393" s="37" t="s">
        <v>41</v>
      </c>
      <c r="C393" s="38" t="s">
        <v>3</v>
      </c>
      <c r="D393" s="37" t="s">
        <v>2</v>
      </c>
      <c r="E393" s="39" t="s">
        <v>101</v>
      </c>
      <c r="F393" s="40" t="s">
        <v>7</v>
      </c>
      <c r="G393" s="41">
        <f>G394</f>
        <v>9.6</v>
      </c>
      <c r="H393" s="41"/>
      <c r="I393" s="41">
        <f t="shared" si="24"/>
        <v>9.6</v>
      </c>
      <c r="J393" s="35"/>
      <c r="K393" s="42">
        <f t="shared" si="23"/>
        <v>9.6</v>
      </c>
      <c r="L393" s="42"/>
      <c r="M393" s="108">
        <f t="shared" si="22"/>
        <v>9.6</v>
      </c>
      <c r="N393" s="234"/>
      <c r="O393" s="103">
        <f t="shared" si="25"/>
        <v>9.6</v>
      </c>
    </row>
    <row r="394" spans="1:15" ht="22.5" x14ac:dyDescent="0.2">
      <c r="A394" s="36" t="s">
        <v>14</v>
      </c>
      <c r="B394" s="37" t="s">
        <v>41</v>
      </c>
      <c r="C394" s="38" t="s">
        <v>3</v>
      </c>
      <c r="D394" s="37" t="s">
        <v>2</v>
      </c>
      <c r="E394" s="39" t="s">
        <v>101</v>
      </c>
      <c r="F394" s="40">
        <v>200</v>
      </c>
      <c r="G394" s="41">
        <f>G395</f>
        <v>9.6</v>
      </c>
      <c r="H394" s="41"/>
      <c r="I394" s="41">
        <f t="shared" si="24"/>
        <v>9.6</v>
      </c>
      <c r="J394" s="35"/>
      <c r="K394" s="42">
        <f t="shared" si="23"/>
        <v>9.6</v>
      </c>
      <c r="L394" s="42"/>
      <c r="M394" s="108">
        <f t="shared" si="22"/>
        <v>9.6</v>
      </c>
      <c r="N394" s="234"/>
      <c r="O394" s="103">
        <f t="shared" si="25"/>
        <v>9.6</v>
      </c>
    </row>
    <row r="395" spans="1:15" ht="22.5" x14ac:dyDescent="0.2">
      <c r="A395" s="36" t="s">
        <v>13</v>
      </c>
      <c r="B395" s="37" t="s">
        <v>41</v>
      </c>
      <c r="C395" s="38" t="s">
        <v>3</v>
      </c>
      <c r="D395" s="37" t="s">
        <v>2</v>
      </c>
      <c r="E395" s="39" t="s">
        <v>101</v>
      </c>
      <c r="F395" s="40">
        <v>240</v>
      </c>
      <c r="G395" s="41">
        <v>9.6</v>
      </c>
      <c r="H395" s="41"/>
      <c r="I395" s="41">
        <f t="shared" si="24"/>
        <v>9.6</v>
      </c>
      <c r="J395" s="35"/>
      <c r="K395" s="42">
        <f t="shared" si="23"/>
        <v>9.6</v>
      </c>
      <c r="L395" s="42"/>
      <c r="M395" s="108">
        <f t="shared" si="22"/>
        <v>9.6</v>
      </c>
      <c r="N395" s="234"/>
      <c r="O395" s="103">
        <f t="shared" si="25"/>
        <v>9.6</v>
      </c>
    </row>
    <row r="396" spans="1:15" x14ac:dyDescent="0.2">
      <c r="A396" s="36" t="s">
        <v>106</v>
      </c>
      <c r="B396" s="37" t="s">
        <v>41</v>
      </c>
      <c r="C396" s="38" t="s">
        <v>3</v>
      </c>
      <c r="D396" s="37" t="s">
        <v>2</v>
      </c>
      <c r="E396" s="39" t="s">
        <v>105</v>
      </c>
      <c r="F396" s="40" t="s">
        <v>7</v>
      </c>
      <c r="G396" s="41">
        <f>G397+G399</f>
        <v>563</v>
      </c>
      <c r="H396" s="41"/>
      <c r="I396" s="41">
        <f t="shared" si="24"/>
        <v>563</v>
      </c>
      <c r="J396" s="35"/>
      <c r="K396" s="42">
        <f t="shared" si="23"/>
        <v>563</v>
      </c>
      <c r="L396" s="42"/>
      <c r="M396" s="108">
        <f t="shared" si="22"/>
        <v>563</v>
      </c>
      <c r="N396" s="234"/>
      <c r="O396" s="103">
        <f t="shared" si="25"/>
        <v>563</v>
      </c>
    </row>
    <row r="397" spans="1:15" ht="45" x14ac:dyDescent="0.2">
      <c r="A397" s="36" t="s">
        <v>6</v>
      </c>
      <c r="B397" s="37" t="s">
        <v>41</v>
      </c>
      <c r="C397" s="38" t="s">
        <v>3</v>
      </c>
      <c r="D397" s="37" t="s">
        <v>2</v>
      </c>
      <c r="E397" s="39" t="s">
        <v>105</v>
      </c>
      <c r="F397" s="40">
        <v>100</v>
      </c>
      <c r="G397" s="41">
        <f>G398</f>
        <v>465.70000000000005</v>
      </c>
      <c r="H397" s="41"/>
      <c r="I397" s="41">
        <f t="shared" si="24"/>
        <v>465.70000000000005</v>
      </c>
      <c r="J397" s="35"/>
      <c r="K397" s="42">
        <f t="shared" si="23"/>
        <v>465.70000000000005</v>
      </c>
      <c r="L397" s="42"/>
      <c r="M397" s="108">
        <f t="shared" si="22"/>
        <v>465.70000000000005</v>
      </c>
      <c r="N397" s="234"/>
      <c r="O397" s="103">
        <f t="shared" si="25"/>
        <v>465.70000000000005</v>
      </c>
    </row>
    <row r="398" spans="1:15" ht="22.5" x14ac:dyDescent="0.2">
      <c r="A398" s="36" t="s">
        <v>5</v>
      </c>
      <c r="B398" s="37" t="s">
        <v>41</v>
      </c>
      <c r="C398" s="38" t="s">
        <v>3</v>
      </c>
      <c r="D398" s="37" t="s">
        <v>2</v>
      </c>
      <c r="E398" s="39" t="s">
        <v>105</v>
      </c>
      <c r="F398" s="40">
        <v>120</v>
      </c>
      <c r="G398" s="41">
        <f>345.7+15.6+104.4</f>
        <v>465.70000000000005</v>
      </c>
      <c r="H398" s="41"/>
      <c r="I398" s="41">
        <f t="shared" si="24"/>
        <v>465.70000000000005</v>
      </c>
      <c r="J398" s="35"/>
      <c r="K398" s="42">
        <f t="shared" si="23"/>
        <v>465.70000000000005</v>
      </c>
      <c r="L398" s="42"/>
      <c r="M398" s="108">
        <f t="shared" si="22"/>
        <v>465.70000000000005</v>
      </c>
      <c r="N398" s="234"/>
      <c r="O398" s="103">
        <f t="shared" si="25"/>
        <v>465.70000000000005</v>
      </c>
    </row>
    <row r="399" spans="1:15" ht="22.5" x14ac:dyDescent="0.2">
      <c r="A399" s="36" t="s">
        <v>14</v>
      </c>
      <c r="B399" s="37" t="s">
        <v>41</v>
      </c>
      <c r="C399" s="38" t="s">
        <v>3</v>
      </c>
      <c r="D399" s="37" t="s">
        <v>2</v>
      </c>
      <c r="E399" s="39" t="s">
        <v>105</v>
      </c>
      <c r="F399" s="40">
        <v>200</v>
      </c>
      <c r="G399" s="41">
        <f>G400</f>
        <v>97.3</v>
      </c>
      <c r="H399" s="41"/>
      <c r="I399" s="41">
        <f t="shared" si="24"/>
        <v>97.3</v>
      </c>
      <c r="J399" s="35"/>
      <c r="K399" s="42">
        <f t="shared" si="23"/>
        <v>97.3</v>
      </c>
      <c r="L399" s="42"/>
      <c r="M399" s="108">
        <f t="shared" si="22"/>
        <v>97.3</v>
      </c>
      <c r="N399" s="234"/>
      <c r="O399" s="103">
        <f t="shared" si="25"/>
        <v>97.3</v>
      </c>
    </row>
    <row r="400" spans="1:15" ht="22.5" x14ac:dyDescent="0.2">
      <c r="A400" s="36" t="s">
        <v>13</v>
      </c>
      <c r="B400" s="37" t="s">
        <v>41</v>
      </c>
      <c r="C400" s="38" t="s">
        <v>3</v>
      </c>
      <c r="D400" s="37" t="s">
        <v>2</v>
      </c>
      <c r="E400" s="39" t="s">
        <v>105</v>
      </c>
      <c r="F400" s="40">
        <v>240</v>
      </c>
      <c r="G400" s="41">
        <v>97.3</v>
      </c>
      <c r="H400" s="41"/>
      <c r="I400" s="41">
        <f t="shared" si="24"/>
        <v>97.3</v>
      </c>
      <c r="J400" s="35"/>
      <c r="K400" s="42">
        <f t="shared" si="23"/>
        <v>97.3</v>
      </c>
      <c r="L400" s="42"/>
      <c r="M400" s="108">
        <f t="shared" si="22"/>
        <v>97.3</v>
      </c>
      <c r="N400" s="234"/>
      <c r="O400" s="103">
        <f t="shared" si="25"/>
        <v>97.3</v>
      </c>
    </row>
    <row r="401" spans="1:15" ht="45" x14ac:dyDescent="0.2">
      <c r="A401" s="7" t="s">
        <v>309</v>
      </c>
      <c r="B401" s="37">
        <v>7</v>
      </c>
      <c r="C401" s="38">
        <v>0</v>
      </c>
      <c r="D401" s="37">
        <v>0</v>
      </c>
      <c r="E401" s="39">
        <v>78791</v>
      </c>
      <c r="F401" s="40"/>
      <c r="G401" s="41">
        <f>G402+G404</f>
        <v>1125.8999999999999</v>
      </c>
      <c r="H401" s="41"/>
      <c r="I401" s="41">
        <f t="shared" si="24"/>
        <v>1125.8999999999999</v>
      </c>
      <c r="J401" s="35"/>
      <c r="K401" s="42">
        <f t="shared" si="23"/>
        <v>1125.8999999999999</v>
      </c>
      <c r="L401" s="42"/>
      <c r="M401" s="108">
        <f t="shared" si="22"/>
        <v>1125.8999999999999</v>
      </c>
      <c r="N401" s="234"/>
      <c r="O401" s="103">
        <f t="shared" si="25"/>
        <v>1125.8999999999999</v>
      </c>
    </row>
    <row r="402" spans="1:15" ht="45" x14ac:dyDescent="0.2">
      <c r="A402" s="7" t="s">
        <v>6</v>
      </c>
      <c r="B402" s="37" t="s">
        <v>41</v>
      </c>
      <c r="C402" s="38" t="s">
        <v>3</v>
      </c>
      <c r="D402" s="37" t="s">
        <v>2</v>
      </c>
      <c r="E402" s="39">
        <v>78791</v>
      </c>
      <c r="F402" s="40">
        <v>100</v>
      </c>
      <c r="G402" s="41">
        <f>G403</f>
        <v>1068.8999999999999</v>
      </c>
      <c r="H402" s="41"/>
      <c r="I402" s="41">
        <f t="shared" si="24"/>
        <v>1068.8999999999999</v>
      </c>
      <c r="J402" s="35"/>
      <c r="K402" s="42">
        <f t="shared" si="23"/>
        <v>1068.8999999999999</v>
      </c>
      <c r="L402" s="42"/>
      <c r="M402" s="108">
        <f t="shared" si="22"/>
        <v>1068.8999999999999</v>
      </c>
      <c r="N402" s="234"/>
      <c r="O402" s="103">
        <f t="shared" si="25"/>
        <v>1068.8999999999999</v>
      </c>
    </row>
    <row r="403" spans="1:15" ht="22.5" x14ac:dyDescent="0.2">
      <c r="A403" s="7" t="s">
        <v>5</v>
      </c>
      <c r="B403" s="37" t="s">
        <v>41</v>
      </c>
      <c r="C403" s="38" t="s">
        <v>3</v>
      </c>
      <c r="D403" s="37" t="s">
        <v>2</v>
      </c>
      <c r="E403" s="39">
        <v>78791</v>
      </c>
      <c r="F403" s="40">
        <v>120</v>
      </c>
      <c r="G403" s="41">
        <f>790+40.3+238.6</f>
        <v>1068.8999999999999</v>
      </c>
      <c r="H403" s="41"/>
      <c r="I403" s="41">
        <f t="shared" si="24"/>
        <v>1068.8999999999999</v>
      </c>
      <c r="J403" s="35"/>
      <c r="K403" s="42">
        <f t="shared" si="23"/>
        <v>1068.8999999999999</v>
      </c>
      <c r="L403" s="42"/>
      <c r="M403" s="108">
        <f t="shared" si="22"/>
        <v>1068.8999999999999</v>
      </c>
      <c r="N403" s="234"/>
      <c r="O403" s="103">
        <f t="shared" si="25"/>
        <v>1068.8999999999999</v>
      </c>
    </row>
    <row r="404" spans="1:15" ht="22.5" x14ac:dyDescent="0.2">
      <c r="A404" s="7" t="s">
        <v>14</v>
      </c>
      <c r="B404" s="37" t="s">
        <v>41</v>
      </c>
      <c r="C404" s="38" t="s">
        <v>3</v>
      </c>
      <c r="D404" s="37" t="s">
        <v>2</v>
      </c>
      <c r="E404" s="39">
        <v>78791</v>
      </c>
      <c r="F404" s="40">
        <v>200</v>
      </c>
      <c r="G404" s="41">
        <f>G405</f>
        <v>57</v>
      </c>
      <c r="H404" s="41"/>
      <c r="I404" s="41">
        <f t="shared" si="24"/>
        <v>57</v>
      </c>
      <c r="J404" s="35"/>
      <c r="K404" s="42">
        <f t="shared" si="23"/>
        <v>57</v>
      </c>
      <c r="L404" s="42"/>
      <c r="M404" s="108">
        <f t="shared" si="22"/>
        <v>57</v>
      </c>
      <c r="N404" s="234"/>
      <c r="O404" s="103">
        <f t="shared" si="25"/>
        <v>57</v>
      </c>
    </row>
    <row r="405" spans="1:15" ht="22.5" x14ac:dyDescent="0.2">
      <c r="A405" s="7" t="s">
        <v>13</v>
      </c>
      <c r="B405" s="37" t="s">
        <v>41</v>
      </c>
      <c r="C405" s="38" t="s">
        <v>3</v>
      </c>
      <c r="D405" s="37" t="s">
        <v>2</v>
      </c>
      <c r="E405" s="39">
        <v>78791</v>
      </c>
      <c r="F405" s="40">
        <v>240</v>
      </c>
      <c r="G405" s="41">
        <v>57</v>
      </c>
      <c r="H405" s="41"/>
      <c r="I405" s="41">
        <f t="shared" si="24"/>
        <v>57</v>
      </c>
      <c r="J405" s="35"/>
      <c r="K405" s="42">
        <f t="shared" si="23"/>
        <v>57</v>
      </c>
      <c r="L405" s="42"/>
      <c r="M405" s="108">
        <f t="shared" si="22"/>
        <v>57</v>
      </c>
      <c r="N405" s="234"/>
      <c r="O405" s="103">
        <f t="shared" si="25"/>
        <v>57</v>
      </c>
    </row>
    <row r="406" spans="1:15" ht="45" x14ac:dyDescent="0.2">
      <c r="A406" s="7" t="s">
        <v>312</v>
      </c>
      <c r="B406" s="37">
        <v>7</v>
      </c>
      <c r="C406" s="38">
        <v>0</v>
      </c>
      <c r="D406" s="37">
        <v>0</v>
      </c>
      <c r="E406" s="39">
        <v>78792</v>
      </c>
      <c r="F406" s="40"/>
      <c r="G406" s="41">
        <f>G407+G409</f>
        <v>5630</v>
      </c>
      <c r="H406" s="41">
        <f>H409</f>
        <v>-0.1</v>
      </c>
      <c r="I406" s="41">
        <f t="shared" si="24"/>
        <v>5629.9</v>
      </c>
      <c r="J406" s="35"/>
      <c r="K406" s="42">
        <f t="shared" si="23"/>
        <v>5629.9</v>
      </c>
      <c r="L406" s="42"/>
      <c r="M406" s="108">
        <f t="shared" ref="M406:M476" si="27">K406+L406</f>
        <v>5629.9</v>
      </c>
      <c r="N406" s="234"/>
      <c r="O406" s="103">
        <f t="shared" si="25"/>
        <v>5629.9</v>
      </c>
    </row>
    <row r="407" spans="1:15" ht="45" x14ac:dyDescent="0.2">
      <c r="A407" s="7" t="s">
        <v>6</v>
      </c>
      <c r="B407" s="37" t="s">
        <v>41</v>
      </c>
      <c r="C407" s="38" t="s">
        <v>3</v>
      </c>
      <c r="D407" s="37" t="s">
        <v>2</v>
      </c>
      <c r="E407" s="39">
        <v>78792</v>
      </c>
      <c r="F407" s="40">
        <v>100</v>
      </c>
      <c r="G407" s="41">
        <f>G408</f>
        <v>5053.8</v>
      </c>
      <c r="H407" s="41"/>
      <c r="I407" s="41">
        <f t="shared" si="24"/>
        <v>5053.8</v>
      </c>
      <c r="J407" s="35"/>
      <c r="K407" s="42">
        <f t="shared" si="23"/>
        <v>5053.8</v>
      </c>
      <c r="L407" s="42"/>
      <c r="M407" s="108">
        <f t="shared" si="27"/>
        <v>5053.8</v>
      </c>
      <c r="N407" s="234"/>
      <c r="O407" s="103">
        <f t="shared" si="25"/>
        <v>5053.8</v>
      </c>
    </row>
    <row r="408" spans="1:15" ht="22.5" x14ac:dyDescent="0.2">
      <c r="A408" s="7" t="s">
        <v>5</v>
      </c>
      <c r="B408" s="37" t="s">
        <v>41</v>
      </c>
      <c r="C408" s="38" t="s">
        <v>3</v>
      </c>
      <c r="D408" s="37" t="s">
        <v>2</v>
      </c>
      <c r="E408" s="39">
        <v>78792</v>
      </c>
      <c r="F408" s="40">
        <v>120</v>
      </c>
      <c r="G408" s="41">
        <f>3615.3+346.7+1091.8</f>
        <v>5053.8</v>
      </c>
      <c r="H408" s="41"/>
      <c r="I408" s="41">
        <f t="shared" si="24"/>
        <v>5053.8</v>
      </c>
      <c r="J408" s="35"/>
      <c r="K408" s="42">
        <f t="shared" si="23"/>
        <v>5053.8</v>
      </c>
      <c r="L408" s="42"/>
      <c r="M408" s="108">
        <f t="shared" si="27"/>
        <v>5053.8</v>
      </c>
      <c r="N408" s="234"/>
      <c r="O408" s="103">
        <f t="shared" si="25"/>
        <v>5053.8</v>
      </c>
    </row>
    <row r="409" spans="1:15" ht="22.5" x14ac:dyDescent="0.2">
      <c r="A409" s="7" t="s">
        <v>14</v>
      </c>
      <c r="B409" s="37" t="s">
        <v>41</v>
      </c>
      <c r="C409" s="38" t="s">
        <v>3</v>
      </c>
      <c r="D409" s="37" t="s">
        <v>2</v>
      </c>
      <c r="E409" s="39">
        <v>78792</v>
      </c>
      <c r="F409" s="40">
        <v>200</v>
      </c>
      <c r="G409" s="41">
        <f>G410</f>
        <v>576.20000000000005</v>
      </c>
      <c r="H409" s="41">
        <f>H410</f>
        <v>-0.1</v>
      </c>
      <c r="I409" s="41">
        <f t="shared" si="24"/>
        <v>576.1</v>
      </c>
      <c r="J409" s="35"/>
      <c r="K409" s="42">
        <f t="shared" si="23"/>
        <v>576.1</v>
      </c>
      <c r="L409" s="42"/>
      <c r="M409" s="108">
        <f t="shared" si="27"/>
        <v>576.1</v>
      </c>
      <c r="N409" s="234"/>
      <c r="O409" s="103">
        <f t="shared" si="25"/>
        <v>576.1</v>
      </c>
    </row>
    <row r="410" spans="1:15" ht="22.5" x14ac:dyDescent="0.2">
      <c r="A410" s="7" t="s">
        <v>13</v>
      </c>
      <c r="B410" s="37" t="s">
        <v>41</v>
      </c>
      <c r="C410" s="38" t="s">
        <v>3</v>
      </c>
      <c r="D410" s="37" t="s">
        <v>2</v>
      </c>
      <c r="E410" s="39">
        <v>78792</v>
      </c>
      <c r="F410" s="40">
        <v>240</v>
      </c>
      <c r="G410" s="41">
        <v>576.20000000000005</v>
      </c>
      <c r="H410" s="41">
        <v>-0.1</v>
      </c>
      <c r="I410" s="41">
        <f t="shared" si="24"/>
        <v>576.1</v>
      </c>
      <c r="J410" s="35"/>
      <c r="K410" s="42">
        <f t="shared" si="23"/>
        <v>576.1</v>
      </c>
      <c r="L410" s="42"/>
      <c r="M410" s="108">
        <f t="shared" si="27"/>
        <v>576.1</v>
      </c>
      <c r="N410" s="234"/>
      <c r="O410" s="103">
        <f t="shared" si="25"/>
        <v>576.1</v>
      </c>
    </row>
    <row r="411" spans="1:15" ht="22.5" x14ac:dyDescent="0.2">
      <c r="A411" s="36" t="s">
        <v>15</v>
      </c>
      <c r="B411" s="37" t="s">
        <v>41</v>
      </c>
      <c r="C411" s="38" t="s">
        <v>3</v>
      </c>
      <c r="D411" s="37" t="s">
        <v>2</v>
      </c>
      <c r="E411" s="39" t="s">
        <v>11</v>
      </c>
      <c r="F411" s="40" t="s">
        <v>7</v>
      </c>
      <c r="G411" s="41">
        <f>G412+G414+G416</f>
        <v>20298.3</v>
      </c>
      <c r="H411" s="41"/>
      <c r="I411" s="41">
        <f t="shared" si="24"/>
        <v>20298.3</v>
      </c>
      <c r="J411" s="35"/>
      <c r="K411" s="42">
        <f t="shared" si="23"/>
        <v>20298.3</v>
      </c>
      <c r="L411" s="42"/>
      <c r="M411" s="108">
        <f t="shared" si="27"/>
        <v>20298.3</v>
      </c>
      <c r="N411" s="234"/>
      <c r="O411" s="103">
        <f t="shared" si="25"/>
        <v>20298.3</v>
      </c>
    </row>
    <row r="412" spans="1:15" ht="45" x14ac:dyDescent="0.2">
      <c r="A412" s="36" t="s">
        <v>6</v>
      </c>
      <c r="B412" s="37" t="s">
        <v>41</v>
      </c>
      <c r="C412" s="38" t="s">
        <v>3</v>
      </c>
      <c r="D412" s="37" t="s">
        <v>2</v>
      </c>
      <c r="E412" s="39" t="s">
        <v>11</v>
      </c>
      <c r="F412" s="40">
        <v>100</v>
      </c>
      <c r="G412" s="41">
        <f>G413</f>
        <v>17194.8</v>
      </c>
      <c r="H412" s="41"/>
      <c r="I412" s="41">
        <f t="shared" si="24"/>
        <v>17194.8</v>
      </c>
      <c r="J412" s="35"/>
      <c r="K412" s="42">
        <f t="shared" si="23"/>
        <v>17194.8</v>
      </c>
      <c r="L412" s="42"/>
      <c r="M412" s="108">
        <f t="shared" si="27"/>
        <v>17194.8</v>
      </c>
      <c r="N412" s="234"/>
      <c r="O412" s="103">
        <f t="shared" si="25"/>
        <v>17194.8</v>
      </c>
    </row>
    <row r="413" spans="1:15" ht="22.5" x14ac:dyDescent="0.2">
      <c r="A413" s="36" t="s">
        <v>5</v>
      </c>
      <c r="B413" s="37" t="s">
        <v>41</v>
      </c>
      <c r="C413" s="38" t="s">
        <v>3</v>
      </c>
      <c r="D413" s="37" t="s">
        <v>2</v>
      </c>
      <c r="E413" s="39" t="s">
        <v>11</v>
      </c>
      <c r="F413" s="40">
        <v>120</v>
      </c>
      <c r="G413" s="41">
        <f>12845.4+470+3879.4</f>
        <v>17194.8</v>
      </c>
      <c r="H413" s="41"/>
      <c r="I413" s="41">
        <f t="shared" si="24"/>
        <v>17194.8</v>
      </c>
      <c r="J413" s="35"/>
      <c r="K413" s="42">
        <f t="shared" si="23"/>
        <v>17194.8</v>
      </c>
      <c r="L413" s="42"/>
      <c r="M413" s="108">
        <f t="shared" si="27"/>
        <v>17194.8</v>
      </c>
      <c r="N413" s="234"/>
      <c r="O413" s="103">
        <f t="shared" si="25"/>
        <v>17194.8</v>
      </c>
    </row>
    <row r="414" spans="1:15" ht="22.5" x14ac:dyDescent="0.2">
      <c r="A414" s="36" t="s">
        <v>14</v>
      </c>
      <c r="B414" s="37" t="s">
        <v>41</v>
      </c>
      <c r="C414" s="38" t="s">
        <v>3</v>
      </c>
      <c r="D414" s="37" t="s">
        <v>2</v>
      </c>
      <c r="E414" s="39" t="s">
        <v>11</v>
      </c>
      <c r="F414" s="40">
        <v>200</v>
      </c>
      <c r="G414" s="41">
        <f>G415</f>
        <v>3094.5</v>
      </c>
      <c r="H414" s="41"/>
      <c r="I414" s="41">
        <f t="shared" si="24"/>
        <v>3094.5</v>
      </c>
      <c r="J414" s="35"/>
      <c r="K414" s="42">
        <f t="shared" si="23"/>
        <v>3094.5</v>
      </c>
      <c r="L414" s="42"/>
      <c r="M414" s="108">
        <f t="shared" si="27"/>
        <v>3094.5</v>
      </c>
      <c r="N414" s="234"/>
      <c r="O414" s="103">
        <f t="shared" si="25"/>
        <v>3094.5</v>
      </c>
    </row>
    <row r="415" spans="1:15" ht="22.5" x14ac:dyDescent="0.2">
      <c r="A415" s="36" t="s">
        <v>13</v>
      </c>
      <c r="B415" s="37" t="s">
        <v>41</v>
      </c>
      <c r="C415" s="38" t="s">
        <v>3</v>
      </c>
      <c r="D415" s="37" t="s">
        <v>2</v>
      </c>
      <c r="E415" s="39" t="s">
        <v>11</v>
      </c>
      <c r="F415" s="40">
        <v>240</v>
      </c>
      <c r="G415" s="41">
        <f>991+103.5+2000</f>
        <v>3094.5</v>
      </c>
      <c r="H415" s="41"/>
      <c r="I415" s="41">
        <f t="shared" si="24"/>
        <v>3094.5</v>
      </c>
      <c r="J415" s="35"/>
      <c r="K415" s="42">
        <f t="shared" si="23"/>
        <v>3094.5</v>
      </c>
      <c r="L415" s="42"/>
      <c r="M415" s="108">
        <f t="shared" si="27"/>
        <v>3094.5</v>
      </c>
      <c r="N415" s="234"/>
      <c r="O415" s="103">
        <f t="shared" si="25"/>
        <v>3094.5</v>
      </c>
    </row>
    <row r="416" spans="1:15" x14ac:dyDescent="0.2">
      <c r="A416" s="36" t="s">
        <v>76</v>
      </c>
      <c r="B416" s="37" t="s">
        <v>41</v>
      </c>
      <c r="C416" s="38" t="s">
        <v>3</v>
      </c>
      <c r="D416" s="37" t="s">
        <v>2</v>
      </c>
      <c r="E416" s="39" t="s">
        <v>11</v>
      </c>
      <c r="F416" s="40">
        <v>800</v>
      </c>
      <c r="G416" s="41">
        <f>G417</f>
        <v>9</v>
      </c>
      <c r="H416" s="41"/>
      <c r="I416" s="41">
        <f t="shared" si="24"/>
        <v>9</v>
      </c>
      <c r="J416" s="35"/>
      <c r="K416" s="42">
        <f t="shared" si="23"/>
        <v>9</v>
      </c>
      <c r="L416" s="42"/>
      <c r="M416" s="108">
        <f t="shared" si="27"/>
        <v>9</v>
      </c>
      <c r="N416" s="234"/>
      <c r="O416" s="103">
        <f t="shared" si="25"/>
        <v>9</v>
      </c>
    </row>
    <row r="417" spans="1:15" x14ac:dyDescent="0.2">
      <c r="A417" s="36" t="s">
        <v>75</v>
      </c>
      <c r="B417" s="37" t="s">
        <v>41</v>
      </c>
      <c r="C417" s="38" t="s">
        <v>3</v>
      </c>
      <c r="D417" s="37" t="s">
        <v>2</v>
      </c>
      <c r="E417" s="39" t="s">
        <v>11</v>
      </c>
      <c r="F417" s="40">
        <v>850</v>
      </c>
      <c r="G417" s="41">
        <f>0.6+8.4</f>
        <v>9</v>
      </c>
      <c r="H417" s="41"/>
      <c r="I417" s="41">
        <f t="shared" si="24"/>
        <v>9</v>
      </c>
      <c r="J417" s="35"/>
      <c r="K417" s="42">
        <f t="shared" si="23"/>
        <v>9</v>
      </c>
      <c r="L417" s="42"/>
      <c r="M417" s="108">
        <f t="shared" si="27"/>
        <v>9</v>
      </c>
      <c r="N417" s="234"/>
      <c r="O417" s="103">
        <f t="shared" si="25"/>
        <v>9</v>
      </c>
    </row>
    <row r="418" spans="1:15" x14ac:dyDescent="0.2">
      <c r="A418" s="36" t="s">
        <v>339</v>
      </c>
      <c r="B418" s="37" t="s">
        <v>41</v>
      </c>
      <c r="C418" s="38" t="s">
        <v>3</v>
      </c>
      <c r="D418" s="37" t="s">
        <v>2</v>
      </c>
      <c r="E418" s="39" t="s">
        <v>104</v>
      </c>
      <c r="F418" s="40" t="s">
        <v>7</v>
      </c>
      <c r="G418" s="41">
        <f>G419</f>
        <v>132.19999999999999</v>
      </c>
      <c r="H418" s="41"/>
      <c r="I418" s="41">
        <f t="shared" si="24"/>
        <v>132.19999999999999</v>
      </c>
      <c r="J418" s="35"/>
      <c r="K418" s="42">
        <f t="shared" si="23"/>
        <v>132.19999999999999</v>
      </c>
      <c r="L418" s="42">
        <f>L419</f>
        <v>-10.130000000000001</v>
      </c>
      <c r="M418" s="108">
        <f t="shared" si="27"/>
        <v>122.07</v>
      </c>
      <c r="N418" s="234"/>
      <c r="O418" s="103">
        <f t="shared" si="25"/>
        <v>122.07</v>
      </c>
    </row>
    <row r="419" spans="1:15" ht="22.5" x14ac:dyDescent="0.2">
      <c r="A419" s="36" t="s">
        <v>14</v>
      </c>
      <c r="B419" s="37" t="s">
        <v>41</v>
      </c>
      <c r="C419" s="38" t="s">
        <v>3</v>
      </c>
      <c r="D419" s="37" t="s">
        <v>2</v>
      </c>
      <c r="E419" s="39" t="s">
        <v>104</v>
      </c>
      <c r="F419" s="40">
        <v>200</v>
      </c>
      <c r="G419" s="41">
        <f>G420</f>
        <v>132.19999999999999</v>
      </c>
      <c r="H419" s="41"/>
      <c r="I419" s="41">
        <f t="shared" si="24"/>
        <v>132.19999999999999</v>
      </c>
      <c r="J419" s="35"/>
      <c r="K419" s="42">
        <f t="shared" si="23"/>
        <v>132.19999999999999</v>
      </c>
      <c r="L419" s="42">
        <f>L420</f>
        <v>-10.130000000000001</v>
      </c>
      <c r="M419" s="108">
        <f t="shared" si="27"/>
        <v>122.07</v>
      </c>
      <c r="N419" s="234"/>
      <c r="O419" s="103">
        <f t="shared" si="25"/>
        <v>122.07</v>
      </c>
    </row>
    <row r="420" spans="1:15" ht="22.5" x14ac:dyDescent="0.2">
      <c r="A420" s="36" t="s">
        <v>13</v>
      </c>
      <c r="B420" s="37" t="s">
        <v>41</v>
      </c>
      <c r="C420" s="38" t="s">
        <v>3</v>
      </c>
      <c r="D420" s="37" t="s">
        <v>2</v>
      </c>
      <c r="E420" s="39" t="s">
        <v>104</v>
      </c>
      <c r="F420" s="40">
        <v>240</v>
      </c>
      <c r="G420" s="41">
        <v>132.19999999999999</v>
      </c>
      <c r="H420" s="41"/>
      <c r="I420" s="41">
        <f t="shared" si="24"/>
        <v>132.19999999999999</v>
      </c>
      <c r="J420" s="35"/>
      <c r="K420" s="42">
        <f t="shared" si="23"/>
        <v>132.19999999999999</v>
      </c>
      <c r="L420" s="42">
        <v>-10.130000000000001</v>
      </c>
      <c r="M420" s="108">
        <f t="shared" si="27"/>
        <v>122.07</v>
      </c>
      <c r="N420" s="234"/>
      <c r="O420" s="103">
        <f t="shared" si="25"/>
        <v>122.07</v>
      </c>
    </row>
    <row r="421" spans="1:15" ht="22.5" x14ac:dyDescent="0.2">
      <c r="A421" s="7" t="s">
        <v>338</v>
      </c>
      <c r="B421" s="37">
        <v>7</v>
      </c>
      <c r="C421" s="38">
        <v>0</v>
      </c>
      <c r="D421" s="37">
        <v>0</v>
      </c>
      <c r="E421" s="39">
        <v>80550</v>
      </c>
      <c r="F421" s="40"/>
      <c r="G421" s="41">
        <f>G422</f>
        <v>80</v>
      </c>
      <c r="H421" s="41"/>
      <c r="I421" s="41">
        <f t="shared" si="24"/>
        <v>80</v>
      </c>
      <c r="J421" s="35"/>
      <c r="K421" s="42">
        <f t="shared" si="23"/>
        <v>80</v>
      </c>
      <c r="L421" s="42"/>
      <c r="M421" s="108">
        <f t="shared" si="27"/>
        <v>80</v>
      </c>
      <c r="N421" s="234"/>
      <c r="O421" s="103">
        <f t="shared" si="25"/>
        <v>80</v>
      </c>
    </row>
    <row r="422" spans="1:15" ht="22.5" x14ac:dyDescent="0.2">
      <c r="A422" s="7" t="s">
        <v>14</v>
      </c>
      <c r="B422" s="37">
        <v>7</v>
      </c>
      <c r="C422" s="38">
        <v>0</v>
      </c>
      <c r="D422" s="37">
        <v>0</v>
      </c>
      <c r="E422" s="39">
        <v>80550</v>
      </c>
      <c r="F422" s="40">
        <v>200</v>
      </c>
      <c r="G422" s="41">
        <f>G423</f>
        <v>80</v>
      </c>
      <c r="H422" s="41"/>
      <c r="I422" s="41">
        <f t="shared" si="24"/>
        <v>80</v>
      </c>
      <c r="J422" s="35"/>
      <c r="K422" s="42">
        <f t="shared" ref="K422:K495" si="28">I422+J422</f>
        <v>80</v>
      </c>
      <c r="L422" s="42"/>
      <c r="M422" s="108">
        <f t="shared" si="27"/>
        <v>80</v>
      </c>
      <c r="N422" s="234"/>
      <c r="O422" s="103">
        <f t="shared" si="25"/>
        <v>80</v>
      </c>
    </row>
    <row r="423" spans="1:15" ht="22.5" x14ac:dyDescent="0.2">
      <c r="A423" s="7" t="s">
        <v>13</v>
      </c>
      <c r="B423" s="37">
        <v>7</v>
      </c>
      <c r="C423" s="38">
        <v>0</v>
      </c>
      <c r="D423" s="37">
        <v>0</v>
      </c>
      <c r="E423" s="39">
        <v>80550</v>
      </c>
      <c r="F423" s="40">
        <v>240</v>
      </c>
      <c r="G423" s="41">
        <v>80</v>
      </c>
      <c r="H423" s="41"/>
      <c r="I423" s="41">
        <f t="shared" si="24"/>
        <v>80</v>
      </c>
      <c r="J423" s="35"/>
      <c r="K423" s="42">
        <f t="shared" si="28"/>
        <v>80</v>
      </c>
      <c r="L423" s="42"/>
      <c r="M423" s="108">
        <f t="shared" si="27"/>
        <v>80</v>
      </c>
      <c r="N423" s="234"/>
      <c r="O423" s="103">
        <f t="shared" si="25"/>
        <v>80</v>
      </c>
    </row>
    <row r="424" spans="1:15" x14ac:dyDescent="0.2">
      <c r="A424" s="36" t="s">
        <v>92</v>
      </c>
      <c r="B424" s="37" t="s">
        <v>41</v>
      </c>
      <c r="C424" s="38" t="s">
        <v>3</v>
      </c>
      <c r="D424" s="37" t="s">
        <v>2</v>
      </c>
      <c r="E424" s="39" t="s">
        <v>91</v>
      </c>
      <c r="F424" s="40" t="s">
        <v>7</v>
      </c>
      <c r="G424" s="41">
        <f>G425</f>
        <v>40</v>
      </c>
      <c r="H424" s="41"/>
      <c r="I424" s="41">
        <f t="shared" si="24"/>
        <v>40</v>
      </c>
      <c r="J424" s="35"/>
      <c r="K424" s="42">
        <f t="shared" si="28"/>
        <v>40</v>
      </c>
      <c r="L424" s="42"/>
      <c r="M424" s="108">
        <f t="shared" si="27"/>
        <v>40</v>
      </c>
      <c r="N424" s="234"/>
      <c r="O424" s="103">
        <f t="shared" si="25"/>
        <v>40</v>
      </c>
    </row>
    <row r="425" spans="1:15" ht="22.5" x14ac:dyDescent="0.2">
      <c r="A425" s="36" t="s">
        <v>14</v>
      </c>
      <c r="B425" s="37" t="s">
        <v>41</v>
      </c>
      <c r="C425" s="38" t="s">
        <v>3</v>
      </c>
      <c r="D425" s="37" t="s">
        <v>2</v>
      </c>
      <c r="E425" s="39" t="s">
        <v>91</v>
      </c>
      <c r="F425" s="40">
        <v>200</v>
      </c>
      <c r="G425" s="41">
        <f>G426</f>
        <v>40</v>
      </c>
      <c r="H425" s="41"/>
      <c r="I425" s="41">
        <f t="shared" si="24"/>
        <v>40</v>
      </c>
      <c r="J425" s="35"/>
      <c r="K425" s="42">
        <f t="shared" si="28"/>
        <v>40</v>
      </c>
      <c r="L425" s="42"/>
      <c r="M425" s="108">
        <f t="shared" si="27"/>
        <v>40</v>
      </c>
      <c r="N425" s="234"/>
      <c r="O425" s="103">
        <f t="shared" si="25"/>
        <v>40</v>
      </c>
    </row>
    <row r="426" spans="1:15" ht="22.5" x14ac:dyDescent="0.2">
      <c r="A426" s="36" t="s">
        <v>13</v>
      </c>
      <c r="B426" s="37" t="s">
        <v>41</v>
      </c>
      <c r="C426" s="38" t="s">
        <v>3</v>
      </c>
      <c r="D426" s="37" t="s">
        <v>2</v>
      </c>
      <c r="E426" s="39" t="s">
        <v>91</v>
      </c>
      <c r="F426" s="40">
        <v>240</v>
      </c>
      <c r="G426" s="41">
        <v>40</v>
      </c>
      <c r="H426" s="41"/>
      <c r="I426" s="41">
        <f t="shared" si="24"/>
        <v>40</v>
      </c>
      <c r="J426" s="35"/>
      <c r="K426" s="42">
        <f t="shared" si="28"/>
        <v>40</v>
      </c>
      <c r="L426" s="42"/>
      <c r="M426" s="108">
        <f t="shared" si="27"/>
        <v>40</v>
      </c>
      <c r="N426" s="234"/>
      <c r="O426" s="103">
        <f t="shared" si="25"/>
        <v>40</v>
      </c>
    </row>
    <row r="427" spans="1:15" ht="22.5" x14ac:dyDescent="0.2">
      <c r="A427" s="36" t="s">
        <v>90</v>
      </c>
      <c r="B427" s="37" t="s">
        <v>41</v>
      </c>
      <c r="C427" s="38" t="s">
        <v>3</v>
      </c>
      <c r="D427" s="37" t="s">
        <v>2</v>
      </c>
      <c r="E427" s="39" t="s">
        <v>89</v>
      </c>
      <c r="F427" s="40" t="s">
        <v>7</v>
      </c>
      <c r="G427" s="41">
        <f>G428</f>
        <v>3134.8</v>
      </c>
      <c r="H427" s="41"/>
      <c r="I427" s="41">
        <f t="shared" si="24"/>
        <v>3134.8</v>
      </c>
      <c r="J427" s="35"/>
      <c r="K427" s="42">
        <f t="shared" si="28"/>
        <v>3134.8</v>
      </c>
      <c r="L427" s="42"/>
      <c r="M427" s="108">
        <f t="shared" si="27"/>
        <v>3134.8</v>
      </c>
      <c r="N427" s="103">
        <f>N428</f>
        <v>67.599999999999994</v>
      </c>
      <c r="O427" s="103">
        <f t="shared" si="25"/>
        <v>3202.4</v>
      </c>
    </row>
    <row r="428" spans="1:15" ht="22.5" x14ac:dyDescent="0.2">
      <c r="A428" s="36" t="s">
        <v>14</v>
      </c>
      <c r="B428" s="37" t="s">
        <v>41</v>
      </c>
      <c r="C428" s="38" t="s">
        <v>3</v>
      </c>
      <c r="D428" s="37" t="s">
        <v>2</v>
      </c>
      <c r="E428" s="39" t="s">
        <v>89</v>
      </c>
      <c r="F428" s="40">
        <v>200</v>
      </c>
      <c r="G428" s="41">
        <f>G429</f>
        <v>3134.8</v>
      </c>
      <c r="H428" s="41"/>
      <c r="I428" s="41">
        <f t="shared" si="24"/>
        <v>3134.8</v>
      </c>
      <c r="J428" s="35"/>
      <c r="K428" s="42">
        <f t="shared" si="28"/>
        <v>3134.8</v>
      </c>
      <c r="L428" s="42"/>
      <c r="M428" s="108">
        <f t="shared" si="27"/>
        <v>3134.8</v>
      </c>
      <c r="N428" s="103">
        <f>N429</f>
        <v>67.599999999999994</v>
      </c>
      <c r="O428" s="103">
        <f t="shared" si="25"/>
        <v>3202.4</v>
      </c>
    </row>
    <row r="429" spans="1:15" ht="22.5" x14ac:dyDescent="0.2">
      <c r="A429" s="36" t="s">
        <v>13</v>
      </c>
      <c r="B429" s="37" t="s">
        <v>41</v>
      </c>
      <c r="C429" s="38" t="s">
        <v>3</v>
      </c>
      <c r="D429" s="37" t="s">
        <v>2</v>
      </c>
      <c r="E429" s="39" t="s">
        <v>89</v>
      </c>
      <c r="F429" s="40">
        <v>240</v>
      </c>
      <c r="G429" s="41">
        <f>484.5+345+27.1+101.5+1463.7+260+453</f>
        <v>3134.8</v>
      </c>
      <c r="H429" s="41"/>
      <c r="I429" s="41">
        <f t="shared" si="24"/>
        <v>3134.8</v>
      </c>
      <c r="J429" s="35"/>
      <c r="K429" s="42">
        <f t="shared" si="28"/>
        <v>3134.8</v>
      </c>
      <c r="L429" s="42"/>
      <c r="M429" s="108">
        <f t="shared" si="27"/>
        <v>3134.8</v>
      </c>
      <c r="N429" s="103">
        <v>67.599999999999994</v>
      </c>
      <c r="O429" s="103">
        <f t="shared" si="25"/>
        <v>3202.4</v>
      </c>
    </row>
    <row r="430" spans="1:15" ht="22.5" x14ac:dyDescent="0.2">
      <c r="A430" s="7" t="s">
        <v>310</v>
      </c>
      <c r="B430" s="37">
        <v>7</v>
      </c>
      <c r="C430" s="38">
        <v>0</v>
      </c>
      <c r="D430" s="37">
        <v>0</v>
      </c>
      <c r="E430" s="39">
        <v>80670</v>
      </c>
      <c r="F430" s="40"/>
      <c r="G430" s="41">
        <f>G431</f>
        <v>340</v>
      </c>
      <c r="H430" s="41"/>
      <c r="I430" s="41">
        <f t="shared" si="24"/>
        <v>340</v>
      </c>
      <c r="J430" s="44">
        <f>J431</f>
        <v>-230</v>
      </c>
      <c r="K430" s="42">
        <f t="shared" si="28"/>
        <v>110</v>
      </c>
      <c r="L430" s="42"/>
      <c r="M430" s="108">
        <f t="shared" si="27"/>
        <v>110</v>
      </c>
      <c r="N430" s="234"/>
      <c r="O430" s="103">
        <f t="shared" si="25"/>
        <v>110</v>
      </c>
    </row>
    <row r="431" spans="1:15" ht="22.5" x14ac:dyDescent="0.2">
      <c r="A431" s="7" t="s">
        <v>14</v>
      </c>
      <c r="B431" s="37">
        <v>7</v>
      </c>
      <c r="C431" s="38">
        <v>0</v>
      </c>
      <c r="D431" s="37">
        <v>0</v>
      </c>
      <c r="E431" s="39">
        <v>80670</v>
      </c>
      <c r="F431" s="40">
        <v>200</v>
      </c>
      <c r="G431" s="41">
        <f>G432</f>
        <v>340</v>
      </c>
      <c r="H431" s="41"/>
      <c r="I431" s="41">
        <f t="shared" si="24"/>
        <v>340</v>
      </c>
      <c r="J431" s="44">
        <f>J432</f>
        <v>-230</v>
      </c>
      <c r="K431" s="42">
        <f t="shared" si="28"/>
        <v>110</v>
      </c>
      <c r="L431" s="42"/>
      <c r="M431" s="108">
        <f t="shared" si="27"/>
        <v>110</v>
      </c>
      <c r="N431" s="234"/>
      <c r="O431" s="103">
        <f t="shared" si="25"/>
        <v>110</v>
      </c>
    </row>
    <row r="432" spans="1:15" ht="22.5" x14ac:dyDescent="0.2">
      <c r="A432" s="7" t="s">
        <v>13</v>
      </c>
      <c r="B432" s="37">
        <v>7</v>
      </c>
      <c r="C432" s="38">
        <v>0</v>
      </c>
      <c r="D432" s="37">
        <v>0</v>
      </c>
      <c r="E432" s="39">
        <v>80670</v>
      </c>
      <c r="F432" s="40">
        <v>240</v>
      </c>
      <c r="G432" s="41">
        <v>340</v>
      </c>
      <c r="H432" s="41"/>
      <c r="I432" s="41">
        <f t="shared" si="24"/>
        <v>340</v>
      </c>
      <c r="J432" s="44">
        <v>-230</v>
      </c>
      <c r="K432" s="42">
        <f t="shared" si="28"/>
        <v>110</v>
      </c>
      <c r="L432" s="42"/>
      <c r="M432" s="108">
        <f t="shared" si="27"/>
        <v>110</v>
      </c>
      <c r="N432" s="234"/>
      <c r="O432" s="103">
        <f t="shared" si="25"/>
        <v>110</v>
      </c>
    </row>
    <row r="433" spans="1:15" ht="33.75" x14ac:dyDescent="0.2">
      <c r="A433" s="36" t="s">
        <v>251</v>
      </c>
      <c r="B433" s="37" t="s">
        <v>41</v>
      </c>
      <c r="C433" s="38" t="s">
        <v>3</v>
      </c>
      <c r="D433" s="37" t="s">
        <v>2</v>
      </c>
      <c r="E433" s="39" t="s">
        <v>250</v>
      </c>
      <c r="F433" s="40" t="s">
        <v>7</v>
      </c>
      <c r="G433" s="41">
        <f>G434</f>
        <v>4413.8</v>
      </c>
      <c r="H433" s="41"/>
      <c r="I433" s="41">
        <f t="shared" si="24"/>
        <v>4413.8</v>
      </c>
      <c r="J433" s="35"/>
      <c r="K433" s="42">
        <f t="shared" si="28"/>
        <v>4413.8</v>
      </c>
      <c r="L433" s="42"/>
      <c r="M433" s="108">
        <f t="shared" si="27"/>
        <v>4413.8</v>
      </c>
      <c r="N433" s="234"/>
      <c r="O433" s="103">
        <f t="shared" si="25"/>
        <v>4413.8</v>
      </c>
    </row>
    <row r="434" spans="1:15" ht="22.5" x14ac:dyDescent="0.2">
      <c r="A434" s="36" t="s">
        <v>87</v>
      </c>
      <c r="B434" s="37" t="s">
        <v>41</v>
      </c>
      <c r="C434" s="38" t="s">
        <v>3</v>
      </c>
      <c r="D434" s="37" t="s">
        <v>2</v>
      </c>
      <c r="E434" s="39" t="s">
        <v>250</v>
      </c>
      <c r="F434" s="40">
        <v>600</v>
      </c>
      <c r="G434" s="41">
        <f>G435</f>
        <v>4413.8</v>
      </c>
      <c r="H434" s="41"/>
      <c r="I434" s="41">
        <f t="shared" si="24"/>
        <v>4413.8</v>
      </c>
      <c r="J434" s="35"/>
      <c r="K434" s="42">
        <f t="shared" si="28"/>
        <v>4413.8</v>
      </c>
      <c r="L434" s="42"/>
      <c r="M434" s="108">
        <f t="shared" si="27"/>
        <v>4413.8</v>
      </c>
      <c r="N434" s="234"/>
      <c r="O434" s="103">
        <f t="shared" si="25"/>
        <v>4413.8</v>
      </c>
    </row>
    <row r="435" spans="1:15" x14ac:dyDescent="0.2">
      <c r="A435" s="36" t="s">
        <v>178</v>
      </c>
      <c r="B435" s="37" t="s">
        <v>41</v>
      </c>
      <c r="C435" s="38" t="s">
        <v>3</v>
      </c>
      <c r="D435" s="37" t="s">
        <v>2</v>
      </c>
      <c r="E435" s="39" t="s">
        <v>250</v>
      </c>
      <c r="F435" s="40">
        <v>610</v>
      </c>
      <c r="G435" s="41">
        <v>4413.8</v>
      </c>
      <c r="H435" s="41"/>
      <c r="I435" s="41">
        <f t="shared" si="24"/>
        <v>4413.8</v>
      </c>
      <c r="J435" s="35"/>
      <c r="K435" s="42">
        <f t="shared" si="28"/>
        <v>4413.8</v>
      </c>
      <c r="L435" s="42"/>
      <c r="M435" s="108">
        <f t="shared" si="27"/>
        <v>4413.8</v>
      </c>
      <c r="N435" s="234"/>
      <c r="O435" s="103">
        <f t="shared" si="25"/>
        <v>4413.8</v>
      </c>
    </row>
    <row r="436" spans="1:15" x14ac:dyDescent="0.2">
      <c r="A436" s="7" t="s">
        <v>405</v>
      </c>
      <c r="B436" s="37" t="s">
        <v>41</v>
      </c>
      <c r="C436" s="38" t="s">
        <v>3</v>
      </c>
      <c r="D436" s="37" t="s">
        <v>2</v>
      </c>
      <c r="E436" s="39" t="s">
        <v>133</v>
      </c>
      <c r="F436" s="40"/>
      <c r="G436" s="41"/>
      <c r="H436" s="41"/>
      <c r="I436" s="41"/>
      <c r="J436" s="35"/>
      <c r="K436" s="42"/>
      <c r="L436" s="42"/>
      <c r="M436" s="108"/>
      <c r="N436" s="103">
        <f>N437</f>
        <v>210</v>
      </c>
      <c r="O436" s="103">
        <f t="shared" si="25"/>
        <v>210</v>
      </c>
    </row>
    <row r="437" spans="1:15" x14ac:dyDescent="0.2">
      <c r="A437" s="7" t="s">
        <v>29</v>
      </c>
      <c r="B437" s="37" t="s">
        <v>41</v>
      </c>
      <c r="C437" s="38" t="s">
        <v>3</v>
      </c>
      <c r="D437" s="37" t="s">
        <v>2</v>
      </c>
      <c r="E437" s="39" t="s">
        <v>133</v>
      </c>
      <c r="F437" s="40">
        <v>500</v>
      </c>
      <c r="G437" s="41"/>
      <c r="H437" s="41"/>
      <c r="I437" s="41"/>
      <c r="J437" s="35"/>
      <c r="K437" s="42"/>
      <c r="L437" s="42"/>
      <c r="M437" s="108"/>
      <c r="N437" s="103">
        <f>N438</f>
        <v>210</v>
      </c>
      <c r="O437" s="103">
        <f t="shared" si="25"/>
        <v>210</v>
      </c>
    </row>
    <row r="438" spans="1:15" x14ac:dyDescent="0.2">
      <c r="A438" s="7" t="s">
        <v>28</v>
      </c>
      <c r="B438" s="37" t="s">
        <v>41</v>
      </c>
      <c r="C438" s="38" t="s">
        <v>3</v>
      </c>
      <c r="D438" s="37" t="s">
        <v>2</v>
      </c>
      <c r="E438" s="39" t="s">
        <v>133</v>
      </c>
      <c r="F438" s="40">
        <v>540</v>
      </c>
      <c r="G438" s="41"/>
      <c r="H438" s="41"/>
      <c r="I438" s="41"/>
      <c r="J438" s="35"/>
      <c r="K438" s="42"/>
      <c r="L438" s="42"/>
      <c r="M438" s="108"/>
      <c r="N438" s="103">
        <f>160+50</f>
        <v>210</v>
      </c>
      <c r="O438" s="103">
        <f t="shared" si="25"/>
        <v>210</v>
      </c>
    </row>
    <row r="439" spans="1:15" ht="22.5" x14ac:dyDescent="0.2">
      <c r="A439" s="36" t="s">
        <v>296</v>
      </c>
      <c r="B439" s="37" t="s">
        <v>41</v>
      </c>
      <c r="C439" s="38" t="s">
        <v>3</v>
      </c>
      <c r="D439" s="37" t="s">
        <v>2</v>
      </c>
      <c r="E439" s="39" t="s">
        <v>88</v>
      </c>
      <c r="F439" s="40" t="s">
        <v>7</v>
      </c>
      <c r="G439" s="41">
        <f>G440+G442</f>
        <v>1230.4000000000001</v>
      </c>
      <c r="H439" s="41"/>
      <c r="I439" s="41">
        <f t="shared" ref="I439:I509" si="29">G439+H439</f>
        <v>1230.4000000000001</v>
      </c>
      <c r="J439" s="44">
        <f>J442+J440</f>
        <v>308.8</v>
      </c>
      <c r="K439" s="42">
        <f t="shared" si="28"/>
        <v>1539.2</v>
      </c>
      <c r="L439" s="42"/>
      <c r="M439" s="108">
        <f t="shared" si="27"/>
        <v>1539.2</v>
      </c>
      <c r="N439" s="234"/>
      <c r="O439" s="103">
        <f t="shared" si="25"/>
        <v>1539.2</v>
      </c>
    </row>
    <row r="440" spans="1:15" ht="45" x14ac:dyDescent="0.2">
      <c r="A440" s="36" t="s">
        <v>6</v>
      </c>
      <c r="B440" s="37" t="s">
        <v>41</v>
      </c>
      <c r="C440" s="38" t="s">
        <v>3</v>
      </c>
      <c r="D440" s="37" t="s">
        <v>2</v>
      </c>
      <c r="E440" s="39" t="s">
        <v>88</v>
      </c>
      <c r="F440" s="40">
        <v>100</v>
      </c>
      <c r="G440" s="41">
        <f>G441</f>
        <v>34</v>
      </c>
      <c r="H440" s="41"/>
      <c r="I440" s="41">
        <f t="shared" si="29"/>
        <v>34</v>
      </c>
      <c r="J440" s="44">
        <f>J441</f>
        <v>-34</v>
      </c>
      <c r="K440" s="42">
        <f t="shared" si="28"/>
        <v>0</v>
      </c>
      <c r="L440" s="42"/>
      <c r="M440" s="108">
        <f t="shared" si="27"/>
        <v>0</v>
      </c>
      <c r="N440" s="234"/>
      <c r="O440" s="103">
        <f t="shared" si="25"/>
        <v>0</v>
      </c>
    </row>
    <row r="441" spans="1:15" ht="22.5" x14ac:dyDescent="0.2">
      <c r="A441" s="36" t="s">
        <v>5</v>
      </c>
      <c r="B441" s="37" t="s">
        <v>41</v>
      </c>
      <c r="C441" s="38" t="s">
        <v>3</v>
      </c>
      <c r="D441" s="37" t="s">
        <v>2</v>
      </c>
      <c r="E441" s="39" t="s">
        <v>88</v>
      </c>
      <c r="F441" s="40">
        <v>120</v>
      </c>
      <c r="G441" s="41">
        <v>34</v>
      </c>
      <c r="H441" s="41"/>
      <c r="I441" s="41">
        <f t="shared" si="29"/>
        <v>34</v>
      </c>
      <c r="J441" s="44">
        <v>-34</v>
      </c>
      <c r="K441" s="42">
        <f t="shared" si="28"/>
        <v>0</v>
      </c>
      <c r="L441" s="42"/>
      <c r="M441" s="108">
        <f t="shared" si="27"/>
        <v>0</v>
      </c>
      <c r="N441" s="234"/>
      <c r="O441" s="103">
        <f t="shared" si="25"/>
        <v>0</v>
      </c>
    </row>
    <row r="442" spans="1:15" ht="22.5" x14ac:dyDescent="0.2">
      <c r="A442" s="36" t="s">
        <v>14</v>
      </c>
      <c r="B442" s="37" t="s">
        <v>41</v>
      </c>
      <c r="C442" s="38" t="s">
        <v>3</v>
      </c>
      <c r="D442" s="37" t="s">
        <v>2</v>
      </c>
      <c r="E442" s="39" t="s">
        <v>88</v>
      </c>
      <c r="F442" s="40">
        <v>200</v>
      </c>
      <c r="G442" s="41">
        <f>G443</f>
        <v>1196.4000000000001</v>
      </c>
      <c r="H442" s="41"/>
      <c r="I442" s="41">
        <f t="shared" si="29"/>
        <v>1196.4000000000001</v>
      </c>
      <c r="J442" s="44">
        <f>J443</f>
        <v>342.8</v>
      </c>
      <c r="K442" s="42">
        <f t="shared" si="28"/>
        <v>1539.2</v>
      </c>
      <c r="L442" s="42"/>
      <c r="M442" s="108">
        <f t="shared" si="27"/>
        <v>1539.2</v>
      </c>
      <c r="N442" s="103">
        <f>N443</f>
        <v>-1539.2</v>
      </c>
      <c r="O442" s="103">
        <f t="shared" si="25"/>
        <v>0</v>
      </c>
    </row>
    <row r="443" spans="1:15" ht="22.5" x14ac:dyDescent="0.2">
      <c r="A443" s="36" t="s">
        <v>13</v>
      </c>
      <c r="B443" s="37" t="s">
        <v>41</v>
      </c>
      <c r="C443" s="38" t="s">
        <v>3</v>
      </c>
      <c r="D443" s="37" t="s">
        <v>2</v>
      </c>
      <c r="E443" s="39" t="s">
        <v>88</v>
      </c>
      <c r="F443" s="40">
        <v>240</v>
      </c>
      <c r="G443" s="41">
        <v>1196.4000000000001</v>
      </c>
      <c r="H443" s="41"/>
      <c r="I443" s="41">
        <f t="shared" si="29"/>
        <v>1196.4000000000001</v>
      </c>
      <c r="J443" s="44">
        <f>77+231.8+34</f>
        <v>342.8</v>
      </c>
      <c r="K443" s="42">
        <f t="shared" si="28"/>
        <v>1539.2</v>
      </c>
      <c r="L443" s="42"/>
      <c r="M443" s="108">
        <f t="shared" si="27"/>
        <v>1539.2</v>
      </c>
      <c r="N443" s="103">
        <v>-1539.2</v>
      </c>
      <c r="O443" s="103">
        <f t="shared" si="25"/>
        <v>0</v>
      </c>
    </row>
    <row r="444" spans="1:15" x14ac:dyDescent="0.2">
      <c r="A444" s="7" t="s">
        <v>29</v>
      </c>
      <c r="B444" s="37" t="s">
        <v>41</v>
      </c>
      <c r="C444" s="38" t="s">
        <v>3</v>
      </c>
      <c r="D444" s="37" t="s">
        <v>2</v>
      </c>
      <c r="E444" s="39" t="s">
        <v>88</v>
      </c>
      <c r="F444" s="40">
        <v>500</v>
      </c>
      <c r="G444" s="41"/>
      <c r="H444" s="41"/>
      <c r="I444" s="41"/>
      <c r="J444" s="44"/>
      <c r="K444" s="42"/>
      <c r="L444" s="42"/>
      <c r="M444" s="108"/>
      <c r="N444" s="103">
        <f>N445</f>
        <v>1539.2</v>
      </c>
      <c r="O444" s="103">
        <f t="shared" si="25"/>
        <v>1539.2</v>
      </c>
    </row>
    <row r="445" spans="1:15" x14ac:dyDescent="0.2">
      <c r="A445" s="7" t="s">
        <v>28</v>
      </c>
      <c r="B445" s="37" t="s">
        <v>41</v>
      </c>
      <c r="C445" s="38" t="s">
        <v>3</v>
      </c>
      <c r="D445" s="37" t="s">
        <v>2</v>
      </c>
      <c r="E445" s="39" t="s">
        <v>88</v>
      </c>
      <c r="F445" s="40">
        <v>540</v>
      </c>
      <c r="G445" s="41"/>
      <c r="H445" s="41"/>
      <c r="I445" s="41"/>
      <c r="J445" s="44"/>
      <c r="K445" s="42"/>
      <c r="L445" s="42"/>
      <c r="M445" s="108"/>
      <c r="N445" s="103">
        <v>1539.2</v>
      </c>
      <c r="O445" s="103">
        <f t="shared" si="25"/>
        <v>1539.2</v>
      </c>
    </row>
    <row r="446" spans="1:15" ht="33.75" x14ac:dyDescent="0.2">
      <c r="A446" s="29" t="s">
        <v>317</v>
      </c>
      <c r="B446" s="30" t="s">
        <v>149</v>
      </c>
      <c r="C446" s="31" t="s">
        <v>3</v>
      </c>
      <c r="D446" s="30" t="s">
        <v>2</v>
      </c>
      <c r="E446" s="32" t="s">
        <v>9</v>
      </c>
      <c r="F446" s="33" t="s">
        <v>7</v>
      </c>
      <c r="G446" s="34">
        <f>G447+G450+G453+G456+G463+G466+G469</f>
        <v>43134.400000000001</v>
      </c>
      <c r="H446" s="34"/>
      <c r="I446" s="34">
        <f t="shared" si="29"/>
        <v>43134.400000000001</v>
      </c>
      <c r="J446" s="35"/>
      <c r="K446" s="28">
        <f t="shared" si="28"/>
        <v>43134.400000000001</v>
      </c>
      <c r="L446" s="28">
        <f>L463</f>
        <v>-2913</v>
      </c>
      <c r="M446" s="112">
        <f t="shared" si="27"/>
        <v>40221.4</v>
      </c>
      <c r="N446" s="234"/>
      <c r="O446" s="227">
        <f t="shared" si="25"/>
        <v>40221.4</v>
      </c>
    </row>
    <row r="447" spans="1:15" ht="22.5" x14ac:dyDescent="0.2">
      <c r="A447" s="36" t="s">
        <v>167</v>
      </c>
      <c r="B447" s="37" t="s">
        <v>149</v>
      </c>
      <c r="C447" s="38" t="s">
        <v>3</v>
      </c>
      <c r="D447" s="37" t="s">
        <v>2</v>
      </c>
      <c r="E447" s="39" t="s">
        <v>165</v>
      </c>
      <c r="F447" s="40" t="s">
        <v>7</v>
      </c>
      <c r="G447" s="41">
        <f>G448</f>
        <v>2950.6</v>
      </c>
      <c r="H447" s="41"/>
      <c r="I447" s="41">
        <f t="shared" si="29"/>
        <v>2950.6</v>
      </c>
      <c r="J447" s="35"/>
      <c r="K447" s="42">
        <f t="shared" si="28"/>
        <v>2950.6</v>
      </c>
      <c r="L447" s="42"/>
      <c r="M447" s="108">
        <f t="shared" si="27"/>
        <v>2950.6</v>
      </c>
      <c r="N447" s="234"/>
      <c r="O447" s="103">
        <f t="shared" si="25"/>
        <v>2950.6</v>
      </c>
    </row>
    <row r="448" spans="1:15" x14ac:dyDescent="0.2">
      <c r="A448" s="36" t="s">
        <v>29</v>
      </c>
      <c r="B448" s="37" t="s">
        <v>149</v>
      </c>
      <c r="C448" s="38" t="s">
        <v>3</v>
      </c>
      <c r="D448" s="37" t="s">
        <v>2</v>
      </c>
      <c r="E448" s="39" t="s">
        <v>165</v>
      </c>
      <c r="F448" s="40">
        <v>500</v>
      </c>
      <c r="G448" s="41">
        <f>G449</f>
        <v>2950.6</v>
      </c>
      <c r="H448" s="41"/>
      <c r="I448" s="41">
        <f t="shared" si="29"/>
        <v>2950.6</v>
      </c>
      <c r="J448" s="35"/>
      <c r="K448" s="42">
        <f t="shared" si="28"/>
        <v>2950.6</v>
      </c>
      <c r="L448" s="42"/>
      <c r="M448" s="108">
        <f t="shared" si="27"/>
        <v>2950.6</v>
      </c>
      <c r="N448" s="234"/>
      <c r="O448" s="103">
        <f t="shared" si="25"/>
        <v>2950.6</v>
      </c>
    </row>
    <row r="449" spans="1:15" x14ac:dyDescent="0.2">
      <c r="A449" s="36" t="s">
        <v>166</v>
      </c>
      <c r="B449" s="37" t="s">
        <v>149</v>
      </c>
      <c r="C449" s="38" t="s">
        <v>3</v>
      </c>
      <c r="D449" s="37" t="s">
        <v>2</v>
      </c>
      <c r="E449" s="39" t="s">
        <v>165</v>
      </c>
      <c r="F449" s="40">
        <v>530</v>
      </c>
      <c r="G449" s="41">
        <v>2950.6</v>
      </c>
      <c r="H449" s="41"/>
      <c r="I449" s="41">
        <f t="shared" si="29"/>
        <v>2950.6</v>
      </c>
      <c r="J449" s="35"/>
      <c r="K449" s="42">
        <f t="shared" si="28"/>
        <v>2950.6</v>
      </c>
      <c r="L449" s="42"/>
      <c r="M449" s="108">
        <f t="shared" si="27"/>
        <v>2950.6</v>
      </c>
      <c r="N449" s="234"/>
      <c r="O449" s="103">
        <f t="shared" si="25"/>
        <v>2950.6</v>
      </c>
    </row>
    <row r="450" spans="1:15" x14ac:dyDescent="0.2">
      <c r="A450" s="36" t="s">
        <v>158</v>
      </c>
      <c r="B450" s="37" t="s">
        <v>149</v>
      </c>
      <c r="C450" s="38" t="s">
        <v>3</v>
      </c>
      <c r="D450" s="37" t="s">
        <v>2</v>
      </c>
      <c r="E450" s="39" t="s">
        <v>157</v>
      </c>
      <c r="F450" s="40" t="s">
        <v>7</v>
      </c>
      <c r="G450" s="41">
        <f>G451</f>
        <v>4765.8999999999996</v>
      </c>
      <c r="H450" s="41"/>
      <c r="I450" s="41">
        <f t="shared" si="29"/>
        <v>4765.8999999999996</v>
      </c>
      <c r="J450" s="35"/>
      <c r="K450" s="42">
        <f t="shared" si="28"/>
        <v>4765.8999999999996</v>
      </c>
      <c r="L450" s="42"/>
      <c r="M450" s="108">
        <f t="shared" si="27"/>
        <v>4765.8999999999996</v>
      </c>
      <c r="N450" s="234"/>
      <c r="O450" s="103">
        <f t="shared" si="25"/>
        <v>4765.8999999999996</v>
      </c>
    </row>
    <row r="451" spans="1:15" x14ac:dyDescent="0.2">
      <c r="A451" s="36" t="s">
        <v>29</v>
      </c>
      <c r="B451" s="37" t="s">
        <v>149</v>
      </c>
      <c r="C451" s="38" t="s">
        <v>3</v>
      </c>
      <c r="D451" s="37" t="s">
        <v>2</v>
      </c>
      <c r="E451" s="39" t="s">
        <v>157</v>
      </c>
      <c r="F451" s="40">
        <v>500</v>
      </c>
      <c r="G451" s="41">
        <f>G452</f>
        <v>4765.8999999999996</v>
      </c>
      <c r="H451" s="41"/>
      <c r="I451" s="41">
        <f t="shared" si="29"/>
        <v>4765.8999999999996</v>
      </c>
      <c r="J451" s="35"/>
      <c r="K451" s="42">
        <f t="shared" si="28"/>
        <v>4765.8999999999996</v>
      </c>
      <c r="L451" s="42"/>
      <c r="M451" s="108">
        <f t="shared" si="27"/>
        <v>4765.8999999999996</v>
      </c>
      <c r="N451" s="234"/>
      <c r="O451" s="103">
        <f t="shared" si="25"/>
        <v>4765.8999999999996</v>
      </c>
    </row>
    <row r="452" spans="1:15" x14ac:dyDescent="0.2">
      <c r="A452" s="36" t="s">
        <v>152</v>
      </c>
      <c r="B452" s="37" t="s">
        <v>149</v>
      </c>
      <c r="C452" s="38" t="s">
        <v>3</v>
      </c>
      <c r="D452" s="37" t="s">
        <v>2</v>
      </c>
      <c r="E452" s="39" t="s">
        <v>157</v>
      </c>
      <c r="F452" s="40">
        <v>510</v>
      </c>
      <c r="G452" s="41">
        <v>4765.8999999999996</v>
      </c>
      <c r="H452" s="41"/>
      <c r="I452" s="41">
        <f t="shared" si="29"/>
        <v>4765.8999999999996</v>
      </c>
      <c r="J452" s="35"/>
      <c r="K452" s="42">
        <f t="shared" si="28"/>
        <v>4765.8999999999996</v>
      </c>
      <c r="L452" s="42"/>
      <c r="M452" s="108">
        <f t="shared" si="27"/>
        <v>4765.8999999999996</v>
      </c>
      <c r="N452" s="234"/>
      <c r="O452" s="103">
        <f t="shared" si="25"/>
        <v>4765.8999999999996</v>
      </c>
    </row>
    <row r="453" spans="1:15" ht="22.5" x14ac:dyDescent="0.2">
      <c r="A453" s="36" t="s">
        <v>174</v>
      </c>
      <c r="B453" s="37" t="s">
        <v>149</v>
      </c>
      <c r="C453" s="38" t="s">
        <v>3</v>
      </c>
      <c r="D453" s="37" t="s">
        <v>2</v>
      </c>
      <c r="E453" s="39" t="s">
        <v>173</v>
      </c>
      <c r="F453" s="40" t="s">
        <v>7</v>
      </c>
      <c r="G453" s="41">
        <f>G454</f>
        <v>625</v>
      </c>
      <c r="H453" s="41"/>
      <c r="I453" s="41">
        <f t="shared" si="29"/>
        <v>625</v>
      </c>
      <c r="J453" s="35"/>
      <c r="K453" s="42">
        <f t="shared" si="28"/>
        <v>625</v>
      </c>
      <c r="L453" s="42"/>
      <c r="M453" s="108">
        <f t="shared" si="27"/>
        <v>625</v>
      </c>
      <c r="N453" s="234"/>
      <c r="O453" s="103">
        <f t="shared" si="25"/>
        <v>625</v>
      </c>
    </row>
    <row r="454" spans="1:15" x14ac:dyDescent="0.2">
      <c r="A454" s="36" t="s">
        <v>29</v>
      </c>
      <c r="B454" s="37" t="s">
        <v>149</v>
      </c>
      <c r="C454" s="38" t="s">
        <v>3</v>
      </c>
      <c r="D454" s="37" t="s">
        <v>2</v>
      </c>
      <c r="E454" s="39" t="s">
        <v>173</v>
      </c>
      <c r="F454" s="40">
        <v>500</v>
      </c>
      <c r="G454" s="41">
        <f>G455</f>
        <v>625</v>
      </c>
      <c r="H454" s="41"/>
      <c r="I454" s="41">
        <f t="shared" si="29"/>
        <v>625</v>
      </c>
      <c r="J454" s="35"/>
      <c r="K454" s="42">
        <f t="shared" si="28"/>
        <v>625</v>
      </c>
      <c r="L454" s="42"/>
      <c r="M454" s="108">
        <f t="shared" si="27"/>
        <v>625</v>
      </c>
      <c r="N454" s="234"/>
      <c r="O454" s="103">
        <f t="shared" si="25"/>
        <v>625</v>
      </c>
    </row>
    <row r="455" spans="1:15" x14ac:dyDescent="0.2">
      <c r="A455" s="36" t="s">
        <v>166</v>
      </c>
      <c r="B455" s="37" t="s">
        <v>149</v>
      </c>
      <c r="C455" s="38" t="s">
        <v>3</v>
      </c>
      <c r="D455" s="37" t="s">
        <v>2</v>
      </c>
      <c r="E455" s="39" t="s">
        <v>173</v>
      </c>
      <c r="F455" s="40">
        <v>530</v>
      </c>
      <c r="G455" s="41">
        <v>625</v>
      </c>
      <c r="H455" s="41"/>
      <c r="I455" s="41">
        <f t="shared" si="29"/>
        <v>625</v>
      </c>
      <c r="J455" s="35"/>
      <c r="K455" s="42">
        <f t="shared" si="28"/>
        <v>625</v>
      </c>
      <c r="L455" s="42"/>
      <c r="M455" s="108">
        <f t="shared" si="27"/>
        <v>625</v>
      </c>
      <c r="N455" s="234"/>
      <c r="O455" s="103">
        <f t="shared" si="25"/>
        <v>625</v>
      </c>
    </row>
    <row r="456" spans="1:15" ht="22.5" x14ac:dyDescent="0.2">
      <c r="A456" s="36" t="s">
        <v>15</v>
      </c>
      <c r="B456" s="37" t="s">
        <v>149</v>
      </c>
      <c r="C456" s="38" t="s">
        <v>3</v>
      </c>
      <c r="D456" s="37" t="s">
        <v>2</v>
      </c>
      <c r="E456" s="39" t="s">
        <v>11</v>
      </c>
      <c r="F456" s="40" t="s">
        <v>7</v>
      </c>
      <c r="G456" s="41">
        <f>G457+G459</f>
        <v>11477.4</v>
      </c>
      <c r="H456" s="41"/>
      <c r="I456" s="41">
        <f t="shared" si="29"/>
        <v>11477.4</v>
      </c>
      <c r="J456" s="35"/>
      <c r="K456" s="42">
        <f t="shared" si="28"/>
        <v>11477.4</v>
      </c>
      <c r="L456" s="82">
        <f>L459+L461</f>
        <v>0</v>
      </c>
      <c r="M456" s="108">
        <f t="shared" si="27"/>
        <v>11477.4</v>
      </c>
      <c r="N456" s="234"/>
      <c r="O456" s="103">
        <f t="shared" ref="O456:O522" si="30">M456+N456</f>
        <v>11477.4</v>
      </c>
    </row>
    <row r="457" spans="1:15" ht="45" x14ac:dyDescent="0.2">
      <c r="A457" s="36" t="s">
        <v>6</v>
      </c>
      <c r="B457" s="37" t="s">
        <v>149</v>
      </c>
      <c r="C457" s="38" t="s">
        <v>3</v>
      </c>
      <c r="D457" s="37" t="s">
        <v>2</v>
      </c>
      <c r="E457" s="39" t="s">
        <v>11</v>
      </c>
      <c r="F457" s="40">
        <v>100</v>
      </c>
      <c r="G457" s="41">
        <f>G458</f>
        <v>10741.1</v>
      </c>
      <c r="H457" s="41"/>
      <c r="I457" s="41">
        <f t="shared" si="29"/>
        <v>10741.1</v>
      </c>
      <c r="J457" s="35"/>
      <c r="K457" s="42">
        <f t="shared" si="28"/>
        <v>10741.1</v>
      </c>
      <c r="L457" s="82"/>
      <c r="M457" s="108">
        <f t="shared" si="27"/>
        <v>10741.1</v>
      </c>
      <c r="N457" s="234"/>
      <c r="O457" s="103">
        <f t="shared" si="30"/>
        <v>10741.1</v>
      </c>
    </row>
    <row r="458" spans="1:15" ht="22.5" x14ac:dyDescent="0.2">
      <c r="A458" s="36" t="s">
        <v>5</v>
      </c>
      <c r="B458" s="37" t="s">
        <v>149</v>
      </c>
      <c r="C458" s="38" t="s">
        <v>3</v>
      </c>
      <c r="D458" s="37" t="s">
        <v>2</v>
      </c>
      <c r="E458" s="39" t="s">
        <v>11</v>
      </c>
      <c r="F458" s="40">
        <v>120</v>
      </c>
      <c r="G458" s="41">
        <v>10741.1</v>
      </c>
      <c r="H458" s="41"/>
      <c r="I458" s="41">
        <f t="shared" si="29"/>
        <v>10741.1</v>
      </c>
      <c r="J458" s="35"/>
      <c r="K458" s="42">
        <f t="shared" si="28"/>
        <v>10741.1</v>
      </c>
      <c r="L458" s="82"/>
      <c r="M458" s="108">
        <f t="shared" si="27"/>
        <v>10741.1</v>
      </c>
      <c r="N458" s="234"/>
      <c r="O458" s="103">
        <f t="shared" si="30"/>
        <v>10741.1</v>
      </c>
    </row>
    <row r="459" spans="1:15" ht="22.5" x14ac:dyDescent="0.2">
      <c r="A459" s="36" t="s">
        <v>14</v>
      </c>
      <c r="B459" s="37" t="s">
        <v>149</v>
      </c>
      <c r="C459" s="38" t="s">
        <v>3</v>
      </c>
      <c r="D459" s="37" t="s">
        <v>2</v>
      </c>
      <c r="E459" s="39" t="s">
        <v>11</v>
      </c>
      <c r="F459" s="40">
        <v>200</v>
      </c>
      <c r="G459" s="41">
        <f>G460</f>
        <v>736.3</v>
      </c>
      <c r="H459" s="41"/>
      <c r="I459" s="41">
        <f t="shared" si="29"/>
        <v>736.3</v>
      </c>
      <c r="J459" s="35"/>
      <c r="K459" s="42">
        <f t="shared" si="28"/>
        <v>736.3</v>
      </c>
      <c r="L459" s="82">
        <f>L460</f>
        <v>-5.0000000000000001E-3</v>
      </c>
      <c r="M459" s="108">
        <f t="shared" si="27"/>
        <v>736.29499999999996</v>
      </c>
      <c r="N459" s="234"/>
      <c r="O459" s="103">
        <f t="shared" si="30"/>
        <v>736.29499999999996</v>
      </c>
    </row>
    <row r="460" spans="1:15" ht="22.5" x14ac:dyDescent="0.2">
      <c r="A460" s="36" t="s">
        <v>13</v>
      </c>
      <c r="B460" s="37" t="s">
        <v>149</v>
      </c>
      <c r="C460" s="38" t="s">
        <v>3</v>
      </c>
      <c r="D460" s="37" t="s">
        <v>2</v>
      </c>
      <c r="E460" s="39" t="s">
        <v>11</v>
      </c>
      <c r="F460" s="40">
        <v>240</v>
      </c>
      <c r="G460" s="41">
        <v>736.3</v>
      </c>
      <c r="H460" s="41"/>
      <c r="I460" s="41">
        <f t="shared" si="29"/>
        <v>736.3</v>
      </c>
      <c r="J460" s="35"/>
      <c r="K460" s="42">
        <f t="shared" si="28"/>
        <v>736.3</v>
      </c>
      <c r="L460" s="82">
        <v>-5.0000000000000001E-3</v>
      </c>
      <c r="M460" s="108">
        <f t="shared" si="27"/>
        <v>736.29499999999996</v>
      </c>
      <c r="N460" s="234"/>
      <c r="O460" s="103">
        <f t="shared" si="30"/>
        <v>736.29499999999996</v>
      </c>
    </row>
    <row r="461" spans="1:15" x14ac:dyDescent="0.2">
      <c r="A461" s="7" t="s">
        <v>76</v>
      </c>
      <c r="B461" s="37" t="s">
        <v>149</v>
      </c>
      <c r="C461" s="38" t="s">
        <v>3</v>
      </c>
      <c r="D461" s="37" t="s">
        <v>2</v>
      </c>
      <c r="E461" s="39" t="s">
        <v>11</v>
      </c>
      <c r="F461" s="40">
        <v>800</v>
      </c>
      <c r="G461" s="41"/>
      <c r="H461" s="41"/>
      <c r="I461" s="41"/>
      <c r="J461" s="35"/>
      <c r="K461" s="42"/>
      <c r="L461" s="82">
        <f>L462</f>
        <v>5.0000000000000001E-3</v>
      </c>
      <c r="M461" s="108">
        <f t="shared" si="27"/>
        <v>5.0000000000000001E-3</v>
      </c>
      <c r="N461" s="234"/>
      <c r="O461" s="103">
        <f t="shared" si="30"/>
        <v>5.0000000000000001E-3</v>
      </c>
    </row>
    <row r="462" spans="1:15" x14ac:dyDescent="0.2">
      <c r="A462" s="7" t="s">
        <v>75</v>
      </c>
      <c r="B462" s="37" t="s">
        <v>149</v>
      </c>
      <c r="C462" s="38" t="s">
        <v>3</v>
      </c>
      <c r="D462" s="37" t="s">
        <v>2</v>
      </c>
      <c r="E462" s="39" t="s">
        <v>11</v>
      </c>
      <c r="F462" s="40">
        <v>850</v>
      </c>
      <c r="G462" s="41"/>
      <c r="H462" s="41"/>
      <c r="I462" s="41"/>
      <c r="J462" s="35"/>
      <c r="K462" s="42"/>
      <c r="L462" s="82">
        <v>5.0000000000000001E-3</v>
      </c>
      <c r="M462" s="108">
        <f t="shared" si="27"/>
        <v>5.0000000000000001E-3</v>
      </c>
      <c r="N462" s="234"/>
      <c r="O462" s="103">
        <f t="shared" si="30"/>
        <v>5.0000000000000001E-3</v>
      </c>
    </row>
    <row r="463" spans="1:15" x14ac:dyDescent="0.2">
      <c r="A463" s="36" t="s">
        <v>161</v>
      </c>
      <c r="B463" s="37" t="s">
        <v>149</v>
      </c>
      <c r="C463" s="38" t="s">
        <v>3</v>
      </c>
      <c r="D463" s="37" t="s">
        <v>2</v>
      </c>
      <c r="E463" s="39" t="s">
        <v>160</v>
      </c>
      <c r="F463" s="40" t="s">
        <v>7</v>
      </c>
      <c r="G463" s="41">
        <f>G464</f>
        <v>5219.3</v>
      </c>
      <c r="H463" s="41"/>
      <c r="I463" s="41">
        <f t="shared" si="29"/>
        <v>5219.3</v>
      </c>
      <c r="J463" s="35"/>
      <c r="K463" s="42">
        <f t="shared" si="28"/>
        <v>5219.3</v>
      </c>
      <c r="L463" s="44">
        <f>L464</f>
        <v>-2913</v>
      </c>
      <c r="M463" s="108">
        <f t="shared" si="27"/>
        <v>2306.3000000000002</v>
      </c>
      <c r="N463" s="234"/>
      <c r="O463" s="103">
        <f t="shared" si="30"/>
        <v>2306.3000000000002</v>
      </c>
    </row>
    <row r="464" spans="1:15" x14ac:dyDescent="0.2">
      <c r="A464" s="36" t="s">
        <v>162</v>
      </c>
      <c r="B464" s="37" t="s">
        <v>149</v>
      </c>
      <c r="C464" s="38" t="s">
        <v>3</v>
      </c>
      <c r="D464" s="37" t="s">
        <v>2</v>
      </c>
      <c r="E464" s="39" t="s">
        <v>160</v>
      </c>
      <c r="F464" s="40">
        <v>700</v>
      </c>
      <c r="G464" s="41">
        <f>G465</f>
        <v>5219.3</v>
      </c>
      <c r="H464" s="41"/>
      <c r="I464" s="41">
        <f t="shared" si="29"/>
        <v>5219.3</v>
      </c>
      <c r="J464" s="35"/>
      <c r="K464" s="42">
        <f t="shared" si="28"/>
        <v>5219.3</v>
      </c>
      <c r="L464" s="44">
        <f>L465</f>
        <v>-2913</v>
      </c>
      <c r="M464" s="108">
        <f t="shared" si="27"/>
        <v>2306.3000000000002</v>
      </c>
      <c r="N464" s="234"/>
      <c r="O464" s="103">
        <f t="shared" si="30"/>
        <v>2306.3000000000002</v>
      </c>
    </row>
    <row r="465" spans="1:15" x14ac:dyDescent="0.2">
      <c r="A465" s="36" t="s">
        <v>161</v>
      </c>
      <c r="B465" s="37" t="s">
        <v>149</v>
      </c>
      <c r="C465" s="38" t="s">
        <v>3</v>
      </c>
      <c r="D465" s="37" t="s">
        <v>2</v>
      </c>
      <c r="E465" s="39" t="s">
        <v>160</v>
      </c>
      <c r="F465" s="40">
        <v>730</v>
      </c>
      <c r="G465" s="41">
        <v>5219.3</v>
      </c>
      <c r="H465" s="41"/>
      <c r="I465" s="41">
        <f t="shared" si="29"/>
        <v>5219.3</v>
      </c>
      <c r="J465" s="35"/>
      <c r="K465" s="42">
        <f t="shared" si="28"/>
        <v>5219.3</v>
      </c>
      <c r="L465" s="44">
        <v>-2913</v>
      </c>
      <c r="M465" s="108">
        <f t="shared" si="27"/>
        <v>2306.3000000000002</v>
      </c>
      <c r="N465" s="234"/>
      <c r="O465" s="103">
        <f t="shared" si="30"/>
        <v>2306.3000000000002</v>
      </c>
    </row>
    <row r="466" spans="1:15" ht="22.5" x14ac:dyDescent="0.2">
      <c r="A466" s="36" t="s">
        <v>153</v>
      </c>
      <c r="B466" s="37" t="s">
        <v>149</v>
      </c>
      <c r="C466" s="38" t="s">
        <v>3</v>
      </c>
      <c r="D466" s="37" t="s">
        <v>2</v>
      </c>
      <c r="E466" s="39" t="s">
        <v>151</v>
      </c>
      <c r="F466" s="40" t="s">
        <v>7</v>
      </c>
      <c r="G466" s="41">
        <f>G467</f>
        <v>16904.099999999999</v>
      </c>
      <c r="H466" s="41"/>
      <c r="I466" s="41">
        <f t="shared" si="29"/>
        <v>16904.099999999999</v>
      </c>
      <c r="J466" s="35"/>
      <c r="K466" s="42">
        <f t="shared" si="28"/>
        <v>16904.099999999999</v>
      </c>
      <c r="L466" s="42"/>
      <c r="M466" s="108">
        <f t="shared" si="27"/>
        <v>16904.099999999999</v>
      </c>
      <c r="N466" s="234"/>
      <c r="O466" s="103">
        <f t="shared" si="30"/>
        <v>16904.099999999999</v>
      </c>
    </row>
    <row r="467" spans="1:15" x14ac:dyDescent="0.2">
      <c r="A467" s="36" t="s">
        <v>29</v>
      </c>
      <c r="B467" s="37" t="s">
        <v>149</v>
      </c>
      <c r="C467" s="38" t="s">
        <v>3</v>
      </c>
      <c r="D467" s="37" t="s">
        <v>2</v>
      </c>
      <c r="E467" s="39" t="s">
        <v>151</v>
      </c>
      <c r="F467" s="40">
        <v>500</v>
      </c>
      <c r="G467" s="41">
        <f>G468</f>
        <v>16904.099999999999</v>
      </c>
      <c r="H467" s="41"/>
      <c r="I467" s="41">
        <f t="shared" si="29"/>
        <v>16904.099999999999</v>
      </c>
      <c r="J467" s="35"/>
      <c r="K467" s="42">
        <f t="shared" si="28"/>
        <v>16904.099999999999</v>
      </c>
      <c r="L467" s="42"/>
      <c r="M467" s="108">
        <f t="shared" si="27"/>
        <v>16904.099999999999</v>
      </c>
      <c r="N467" s="234"/>
      <c r="O467" s="103">
        <f t="shared" si="30"/>
        <v>16904.099999999999</v>
      </c>
    </row>
    <row r="468" spans="1:15" x14ac:dyDescent="0.2">
      <c r="A468" s="36" t="s">
        <v>152</v>
      </c>
      <c r="B468" s="37" t="s">
        <v>149</v>
      </c>
      <c r="C468" s="38" t="s">
        <v>3</v>
      </c>
      <c r="D468" s="37" t="s">
        <v>2</v>
      </c>
      <c r="E468" s="39" t="s">
        <v>151</v>
      </c>
      <c r="F468" s="40">
        <v>510</v>
      </c>
      <c r="G468" s="41">
        <v>16904.099999999999</v>
      </c>
      <c r="H468" s="41"/>
      <c r="I468" s="41">
        <f t="shared" si="29"/>
        <v>16904.099999999999</v>
      </c>
      <c r="J468" s="35"/>
      <c r="K468" s="42">
        <f t="shared" si="28"/>
        <v>16904.099999999999</v>
      </c>
      <c r="L468" s="42"/>
      <c r="M468" s="108">
        <f t="shared" si="27"/>
        <v>16904.099999999999</v>
      </c>
      <c r="N468" s="234"/>
      <c r="O468" s="103">
        <f t="shared" si="30"/>
        <v>16904.099999999999</v>
      </c>
    </row>
    <row r="469" spans="1:15" ht="22.5" x14ac:dyDescent="0.2">
      <c r="A469" s="36" t="s">
        <v>156</v>
      </c>
      <c r="B469" s="37" t="s">
        <v>149</v>
      </c>
      <c r="C469" s="38" t="s">
        <v>3</v>
      </c>
      <c r="D469" s="37" t="s">
        <v>2</v>
      </c>
      <c r="E469" s="39" t="s">
        <v>155</v>
      </c>
      <c r="F469" s="40" t="s">
        <v>7</v>
      </c>
      <c r="G469" s="41">
        <f>G470</f>
        <v>1192.0999999999999</v>
      </c>
      <c r="H469" s="41"/>
      <c r="I469" s="41">
        <f t="shared" si="29"/>
        <v>1192.0999999999999</v>
      </c>
      <c r="J469" s="35"/>
      <c r="K469" s="42">
        <f t="shared" si="28"/>
        <v>1192.0999999999999</v>
      </c>
      <c r="L469" s="42"/>
      <c r="M469" s="108">
        <f t="shared" si="27"/>
        <v>1192.0999999999999</v>
      </c>
      <c r="N469" s="234"/>
      <c r="O469" s="103">
        <f t="shared" si="30"/>
        <v>1192.0999999999999</v>
      </c>
    </row>
    <row r="470" spans="1:15" x14ac:dyDescent="0.2">
      <c r="A470" s="36" t="s">
        <v>29</v>
      </c>
      <c r="B470" s="37" t="s">
        <v>149</v>
      </c>
      <c r="C470" s="38" t="s">
        <v>3</v>
      </c>
      <c r="D470" s="37" t="s">
        <v>2</v>
      </c>
      <c r="E470" s="39" t="s">
        <v>155</v>
      </c>
      <c r="F470" s="40">
        <v>500</v>
      </c>
      <c r="G470" s="41">
        <f>G471</f>
        <v>1192.0999999999999</v>
      </c>
      <c r="H470" s="41"/>
      <c r="I470" s="41">
        <f t="shared" si="29"/>
        <v>1192.0999999999999</v>
      </c>
      <c r="J470" s="35"/>
      <c r="K470" s="42">
        <f t="shared" si="28"/>
        <v>1192.0999999999999</v>
      </c>
      <c r="L470" s="42"/>
      <c r="M470" s="108">
        <f t="shared" si="27"/>
        <v>1192.0999999999999</v>
      </c>
      <c r="N470" s="234"/>
      <c r="O470" s="103">
        <f t="shared" si="30"/>
        <v>1192.0999999999999</v>
      </c>
    </row>
    <row r="471" spans="1:15" x14ac:dyDescent="0.2">
      <c r="A471" s="36" t="s">
        <v>152</v>
      </c>
      <c r="B471" s="37" t="s">
        <v>149</v>
      </c>
      <c r="C471" s="38" t="s">
        <v>3</v>
      </c>
      <c r="D471" s="37" t="s">
        <v>2</v>
      </c>
      <c r="E471" s="39" t="s">
        <v>155</v>
      </c>
      <c r="F471" s="40">
        <v>510</v>
      </c>
      <c r="G471" s="41">
        <v>1192.0999999999999</v>
      </c>
      <c r="H471" s="41"/>
      <c r="I471" s="41">
        <f t="shared" si="29"/>
        <v>1192.0999999999999</v>
      </c>
      <c r="J471" s="35"/>
      <c r="K471" s="42">
        <f t="shared" si="28"/>
        <v>1192.0999999999999</v>
      </c>
      <c r="L471" s="42"/>
      <c r="M471" s="108">
        <f t="shared" si="27"/>
        <v>1192.0999999999999</v>
      </c>
      <c r="N471" s="234"/>
      <c r="O471" s="103">
        <f t="shared" si="30"/>
        <v>1192.0999999999999</v>
      </c>
    </row>
    <row r="472" spans="1:15" ht="78.75" x14ac:dyDescent="0.2">
      <c r="A472" s="29" t="s">
        <v>341</v>
      </c>
      <c r="B472" s="30" t="s">
        <v>70</v>
      </c>
      <c r="C472" s="31" t="s">
        <v>3</v>
      </c>
      <c r="D472" s="30" t="s">
        <v>2</v>
      </c>
      <c r="E472" s="32" t="s">
        <v>9</v>
      </c>
      <c r="F472" s="33" t="s">
        <v>7</v>
      </c>
      <c r="G472" s="34">
        <f>G473+G478+G485+G488</f>
        <v>17432.7</v>
      </c>
      <c r="H472" s="34"/>
      <c r="I472" s="34">
        <f t="shared" si="29"/>
        <v>17432.7</v>
      </c>
      <c r="J472" s="34">
        <f>J478+J473</f>
        <v>49.273200000000003</v>
      </c>
      <c r="K472" s="28">
        <f t="shared" si="28"/>
        <v>17481.9732</v>
      </c>
      <c r="L472" s="28">
        <f>L478</f>
        <v>916</v>
      </c>
      <c r="M472" s="112">
        <f t="shared" si="27"/>
        <v>18397.9732</v>
      </c>
      <c r="N472" s="112">
        <f>N473+N478</f>
        <v>172.726</v>
      </c>
      <c r="O472" s="227">
        <f t="shared" si="30"/>
        <v>18570.699199999999</v>
      </c>
    </row>
    <row r="473" spans="1:15" ht="22.5" x14ac:dyDescent="0.2">
      <c r="A473" s="36" t="s">
        <v>15</v>
      </c>
      <c r="B473" s="37" t="s">
        <v>70</v>
      </c>
      <c r="C473" s="38" t="s">
        <v>3</v>
      </c>
      <c r="D473" s="37" t="s">
        <v>2</v>
      </c>
      <c r="E473" s="39" t="s">
        <v>11</v>
      </c>
      <c r="F473" s="40" t="s">
        <v>7</v>
      </c>
      <c r="G473" s="41">
        <f>G474+G476</f>
        <v>2887.7</v>
      </c>
      <c r="H473" s="41"/>
      <c r="I473" s="41">
        <f t="shared" si="29"/>
        <v>2887.7</v>
      </c>
      <c r="J473" s="52">
        <f>J476</f>
        <v>30.5</v>
      </c>
      <c r="K473" s="42">
        <f t="shared" si="28"/>
        <v>2918.2</v>
      </c>
      <c r="L473" s="42"/>
      <c r="M473" s="108">
        <f t="shared" si="27"/>
        <v>2918.2</v>
      </c>
      <c r="N473" s="103">
        <f>N474</f>
        <v>28.725999999999999</v>
      </c>
      <c r="O473" s="103">
        <f t="shared" si="30"/>
        <v>2946.9259999999999</v>
      </c>
    </row>
    <row r="474" spans="1:15" ht="45" x14ac:dyDescent="0.2">
      <c r="A474" s="36" t="s">
        <v>6</v>
      </c>
      <c r="B474" s="37" t="s">
        <v>70</v>
      </c>
      <c r="C474" s="38" t="s">
        <v>3</v>
      </c>
      <c r="D474" s="37" t="s">
        <v>2</v>
      </c>
      <c r="E474" s="39" t="s">
        <v>11</v>
      </c>
      <c r="F474" s="40">
        <v>100</v>
      </c>
      <c r="G474" s="41">
        <f>G475</f>
        <v>2798.5</v>
      </c>
      <c r="H474" s="41"/>
      <c r="I474" s="41">
        <f t="shared" si="29"/>
        <v>2798.5</v>
      </c>
      <c r="J474" s="35"/>
      <c r="K474" s="42">
        <f t="shared" si="28"/>
        <v>2798.5</v>
      </c>
      <c r="L474" s="42"/>
      <c r="M474" s="108">
        <f t="shared" si="27"/>
        <v>2798.5</v>
      </c>
      <c r="N474" s="103">
        <f>N475</f>
        <v>28.725999999999999</v>
      </c>
      <c r="O474" s="103">
        <f t="shared" si="30"/>
        <v>2827.2260000000001</v>
      </c>
    </row>
    <row r="475" spans="1:15" ht="22.5" x14ac:dyDescent="0.2">
      <c r="A475" s="36" t="s">
        <v>5</v>
      </c>
      <c r="B475" s="37" t="s">
        <v>70</v>
      </c>
      <c r="C475" s="38" t="s">
        <v>3</v>
      </c>
      <c r="D475" s="37" t="s">
        <v>2</v>
      </c>
      <c r="E475" s="39" t="s">
        <v>11</v>
      </c>
      <c r="F475" s="40">
        <v>120</v>
      </c>
      <c r="G475" s="41">
        <f>2072+101+625.5</f>
        <v>2798.5</v>
      </c>
      <c r="H475" s="41"/>
      <c r="I475" s="41">
        <f t="shared" si="29"/>
        <v>2798.5</v>
      </c>
      <c r="J475" s="35"/>
      <c r="K475" s="42">
        <f t="shared" si="28"/>
        <v>2798.5</v>
      </c>
      <c r="L475" s="42"/>
      <c r="M475" s="108">
        <f t="shared" si="27"/>
        <v>2798.5</v>
      </c>
      <c r="N475" s="103">
        <v>28.725999999999999</v>
      </c>
      <c r="O475" s="103">
        <f t="shared" si="30"/>
        <v>2827.2260000000001</v>
      </c>
    </row>
    <row r="476" spans="1:15" ht="22.5" x14ac:dyDescent="0.2">
      <c r="A476" s="36" t="s">
        <v>14</v>
      </c>
      <c r="B476" s="37" t="s">
        <v>70</v>
      </c>
      <c r="C476" s="38" t="s">
        <v>3</v>
      </c>
      <c r="D476" s="37" t="s">
        <v>2</v>
      </c>
      <c r="E476" s="39" t="s">
        <v>11</v>
      </c>
      <c r="F476" s="40">
        <v>200</v>
      </c>
      <c r="G476" s="41">
        <f>G477</f>
        <v>89.200000000000017</v>
      </c>
      <c r="H476" s="41"/>
      <c r="I476" s="41">
        <f t="shared" si="29"/>
        <v>89.200000000000017</v>
      </c>
      <c r="J476" s="52">
        <f>J477</f>
        <v>30.5</v>
      </c>
      <c r="K476" s="42">
        <f t="shared" si="28"/>
        <v>119.70000000000002</v>
      </c>
      <c r="L476" s="42"/>
      <c r="M476" s="108">
        <f t="shared" si="27"/>
        <v>119.70000000000002</v>
      </c>
      <c r="N476" s="234"/>
      <c r="O476" s="103">
        <f t="shared" si="30"/>
        <v>119.70000000000002</v>
      </c>
    </row>
    <row r="477" spans="1:15" ht="22.5" x14ac:dyDescent="0.2">
      <c r="A477" s="36" t="s">
        <v>13</v>
      </c>
      <c r="B477" s="37" t="s">
        <v>70</v>
      </c>
      <c r="C477" s="38" t="s">
        <v>3</v>
      </c>
      <c r="D477" s="37" t="s">
        <v>2</v>
      </c>
      <c r="E477" s="39" t="s">
        <v>11</v>
      </c>
      <c r="F477" s="40">
        <v>240</v>
      </c>
      <c r="G477" s="41">
        <f>120.4+18.8-50</f>
        <v>89.200000000000017</v>
      </c>
      <c r="H477" s="41"/>
      <c r="I477" s="41">
        <f t="shared" si="29"/>
        <v>89.200000000000017</v>
      </c>
      <c r="J477" s="52">
        <v>30.5</v>
      </c>
      <c r="K477" s="42">
        <f t="shared" si="28"/>
        <v>119.70000000000002</v>
      </c>
      <c r="L477" s="42"/>
      <c r="M477" s="108">
        <f t="shared" ref="M477:M545" si="31">K477+L477</f>
        <v>119.70000000000002</v>
      </c>
      <c r="N477" s="234"/>
      <c r="O477" s="103">
        <f t="shared" si="30"/>
        <v>119.70000000000002</v>
      </c>
    </row>
    <row r="478" spans="1:15" ht="22.5" x14ac:dyDescent="0.2">
      <c r="A478" s="36" t="s">
        <v>78</v>
      </c>
      <c r="B478" s="37" t="s">
        <v>70</v>
      </c>
      <c r="C478" s="38" t="s">
        <v>3</v>
      </c>
      <c r="D478" s="37" t="s">
        <v>2</v>
      </c>
      <c r="E478" s="39" t="s">
        <v>74</v>
      </c>
      <c r="F478" s="40" t="s">
        <v>7</v>
      </c>
      <c r="G478" s="41">
        <f>G479+G481+G483</f>
        <v>14347</v>
      </c>
      <c r="H478" s="41"/>
      <c r="I478" s="41">
        <f t="shared" si="29"/>
        <v>14347</v>
      </c>
      <c r="J478" s="44">
        <f>J481</f>
        <v>18.773200000000003</v>
      </c>
      <c r="K478" s="42">
        <f t="shared" si="28"/>
        <v>14365.7732</v>
      </c>
      <c r="L478" s="42">
        <f>L481</f>
        <v>916</v>
      </c>
      <c r="M478" s="108">
        <f t="shared" si="31"/>
        <v>15281.7732</v>
      </c>
      <c r="N478" s="235">
        <f>N479+N481+N483</f>
        <v>144</v>
      </c>
      <c r="O478" s="103">
        <f t="shared" si="30"/>
        <v>15425.7732</v>
      </c>
    </row>
    <row r="479" spans="1:15" ht="45" x14ac:dyDescent="0.2">
      <c r="A479" s="36" t="s">
        <v>6</v>
      </c>
      <c r="B479" s="37" t="s">
        <v>70</v>
      </c>
      <c r="C479" s="38" t="s">
        <v>3</v>
      </c>
      <c r="D479" s="37" t="s">
        <v>2</v>
      </c>
      <c r="E479" s="39" t="s">
        <v>74</v>
      </c>
      <c r="F479" s="40">
        <v>100</v>
      </c>
      <c r="G479" s="41">
        <f>G480</f>
        <v>9059.2000000000007</v>
      </c>
      <c r="H479" s="41"/>
      <c r="I479" s="41">
        <f t="shared" si="29"/>
        <v>9059.2000000000007</v>
      </c>
      <c r="J479" s="44"/>
      <c r="K479" s="42">
        <f t="shared" si="28"/>
        <v>9059.2000000000007</v>
      </c>
      <c r="L479" s="42"/>
      <c r="M479" s="108">
        <f t="shared" si="31"/>
        <v>9059.2000000000007</v>
      </c>
      <c r="N479" s="103">
        <f>N480</f>
        <v>36.299999999999997</v>
      </c>
      <c r="O479" s="103">
        <f t="shared" si="30"/>
        <v>9095.5</v>
      </c>
    </row>
    <row r="480" spans="1:15" x14ac:dyDescent="0.2">
      <c r="A480" s="36" t="s">
        <v>77</v>
      </c>
      <c r="B480" s="37" t="s">
        <v>70</v>
      </c>
      <c r="C480" s="38" t="s">
        <v>3</v>
      </c>
      <c r="D480" s="37" t="s">
        <v>2</v>
      </c>
      <c r="E480" s="39" t="s">
        <v>74</v>
      </c>
      <c r="F480" s="40">
        <v>110</v>
      </c>
      <c r="G480" s="41">
        <f>6830+167+2062.2</f>
        <v>9059.2000000000007</v>
      </c>
      <c r="H480" s="41"/>
      <c r="I480" s="41">
        <f t="shared" si="29"/>
        <v>9059.2000000000007</v>
      </c>
      <c r="J480" s="44"/>
      <c r="K480" s="42">
        <f t="shared" si="28"/>
        <v>9059.2000000000007</v>
      </c>
      <c r="L480" s="42"/>
      <c r="M480" s="108">
        <f t="shared" si="31"/>
        <v>9059.2000000000007</v>
      </c>
      <c r="N480" s="103">
        <v>36.299999999999997</v>
      </c>
      <c r="O480" s="103">
        <f t="shared" si="30"/>
        <v>9095.5</v>
      </c>
    </row>
    <row r="481" spans="1:15" ht="22.5" x14ac:dyDescent="0.2">
      <c r="A481" s="36" t="s">
        <v>14</v>
      </c>
      <c r="B481" s="37" t="s">
        <v>70</v>
      </c>
      <c r="C481" s="38" t="s">
        <v>3</v>
      </c>
      <c r="D481" s="37" t="s">
        <v>2</v>
      </c>
      <c r="E481" s="39" t="s">
        <v>74</v>
      </c>
      <c r="F481" s="40">
        <v>200</v>
      </c>
      <c r="G481" s="41">
        <f>G482</f>
        <v>5276.4</v>
      </c>
      <c r="H481" s="41"/>
      <c r="I481" s="41">
        <f t="shared" si="29"/>
        <v>5276.4</v>
      </c>
      <c r="J481" s="44">
        <f>J482</f>
        <v>18.773200000000003</v>
      </c>
      <c r="K481" s="42">
        <f t="shared" si="28"/>
        <v>5295.1731999999993</v>
      </c>
      <c r="L481" s="42">
        <f>L482</f>
        <v>916</v>
      </c>
      <c r="M481" s="108">
        <f t="shared" si="31"/>
        <v>6211.1731999999993</v>
      </c>
      <c r="N481" s="103">
        <f>N482</f>
        <v>104.38000000000002</v>
      </c>
      <c r="O481" s="103">
        <f t="shared" si="30"/>
        <v>6315.5531999999994</v>
      </c>
    </row>
    <row r="482" spans="1:15" ht="22.5" x14ac:dyDescent="0.2">
      <c r="A482" s="36" t="s">
        <v>13</v>
      </c>
      <c r="B482" s="37" t="s">
        <v>70</v>
      </c>
      <c r="C482" s="38" t="s">
        <v>3</v>
      </c>
      <c r="D482" s="37" t="s">
        <v>2</v>
      </c>
      <c r="E482" s="39" t="s">
        <v>74</v>
      </c>
      <c r="F482" s="40">
        <v>240</v>
      </c>
      <c r="G482" s="41">
        <v>5276.4</v>
      </c>
      <c r="H482" s="41"/>
      <c r="I482" s="41">
        <f t="shared" si="29"/>
        <v>5276.4</v>
      </c>
      <c r="J482" s="44">
        <f>14.7382+4.035</f>
        <v>18.773200000000003</v>
      </c>
      <c r="K482" s="42">
        <f t="shared" si="28"/>
        <v>5295.1731999999993</v>
      </c>
      <c r="L482" s="42">
        <f>300+600+16</f>
        <v>916</v>
      </c>
      <c r="M482" s="108">
        <f t="shared" si="31"/>
        <v>6211.1731999999993</v>
      </c>
      <c r="N482" s="103">
        <f>128.58-16.6-7.6</f>
        <v>104.38000000000002</v>
      </c>
      <c r="O482" s="103">
        <f t="shared" si="30"/>
        <v>6315.5531999999994</v>
      </c>
    </row>
    <row r="483" spans="1:15" x14ac:dyDescent="0.2">
      <c r="A483" s="36" t="s">
        <v>76</v>
      </c>
      <c r="B483" s="37" t="s">
        <v>70</v>
      </c>
      <c r="C483" s="38" t="s">
        <v>3</v>
      </c>
      <c r="D483" s="37" t="s">
        <v>2</v>
      </c>
      <c r="E483" s="39" t="s">
        <v>74</v>
      </c>
      <c r="F483" s="40">
        <v>800</v>
      </c>
      <c r="G483" s="41">
        <f>G484</f>
        <v>11.399999999999999</v>
      </c>
      <c r="H483" s="41"/>
      <c r="I483" s="41">
        <f t="shared" si="29"/>
        <v>11.399999999999999</v>
      </c>
      <c r="J483" s="44"/>
      <c r="K483" s="42">
        <f t="shared" si="28"/>
        <v>11.399999999999999</v>
      </c>
      <c r="L483" s="42"/>
      <c r="M483" s="108">
        <f t="shared" si="31"/>
        <v>11.399999999999999</v>
      </c>
      <c r="N483" s="103">
        <f>N484</f>
        <v>3.32</v>
      </c>
      <c r="O483" s="103">
        <f t="shared" si="30"/>
        <v>14.719999999999999</v>
      </c>
    </row>
    <row r="484" spans="1:15" x14ac:dyDescent="0.2">
      <c r="A484" s="36" t="s">
        <v>75</v>
      </c>
      <c r="B484" s="37" t="s">
        <v>70</v>
      </c>
      <c r="C484" s="38" t="s">
        <v>3</v>
      </c>
      <c r="D484" s="37" t="s">
        <v>2</v>
      </c>
      <c r="E484" s="39" t="s">
        <v>74</v>
      </c>
      <c r="F484" s="40">
        <v>850</v>
      </c>
      <c r="G484" s="41">
        <f>2.7+8.7</f>
        <v>11.399999999999999</v>
      </c>
      <c r="H484" s="41"/>
      <c r="I484" s="41">
        <f t="shared" si="29"/>
        <v>11.399999999999999</v>
      </c>
      <c r="J484" s="35"/>
      <c r="K484" s="42">
        <f t="shared" si="28"/>
        <v>11.399999999999999</v>
      </c>
      <c r="L484" s="42"/>
      <c r="M484" s="108">
        <f t="shared" si="31"/>
        <v>11.399999999999999</v>
      </c>
      <c r="N484" s="103">
        <v>3.32</v>
      </c>
      <c r="O484" s="103">
        <f t="shared" si="30"/>
        <v>14.719999999999999</v>
      </c>
    </row>
    <row r="485" spans="1:15" ht="22.5" x14ac:dyDescent="0.2">
      <c r="A485" s="36" t="s">
        <v>73</v>
      </c>
      <c r="B485" s="37" t="s">
        <v>70</v>
      </c>
      <c r="C485" s="38" t="s">
        <v>3</v>
      </c>
      <c r="D485" s="37" t="s">
        <v>2</v>
      </c>
      <c r="E485" s="39" t="s">
        <v>72</v>
      </c>
      <c r="F485" s="40" t="s">
        <v>7</v>
      </c>
      <c r="G485" s="41">
        <f>G486</f>
        <v>83</v>
      </c>
      <c r="H485" s="41"/>
      <c r="I485" s="41">
        <f t="shared" si="29"/>
        <v>83</v>
      </c>
      <c r="J485" s="35"/>
      <c r="K485" s="42">
        <f t="shared" si="28"/>
        <v>83</v>
      </c>
      <c r="L485" s="42"/>
      <c r="M485" s="108">
        <f t="shared" si="31"/>
        <v>83</v>
      </c>
      <c r="N485" s="234"/>
      <c r="O485" s="103">
        <f t="shared" si="30"/>
        <v>83</v>
      </c>
    </row>
    <row r="486" spans="1:15" ht="22.5" x14ac:dyDescent="0.2">
      <c r="A486" s="36" t="s">
        <v>14</v>
      </c>
      <c r="B486" s="37" t="s">
        <v>70</v>
      </c>
      <c r="C486" s="38" t="s">
        <v>3</v>
      </c>
      <c r="D486" s="37" t="s">
        <v>2</v>
      </c>
      <c r="E486" s="39" t="s">
        <v>72</v>
      </c>
      <c r="F486" s="40">
        <v>200</v>
      </c>
      <c r="G486" s="41">
        <f>G487</f>
        <v>83</v>
      </c>
      <c r="H486" s="41"/>
      <c r="I486" s="41">
        <f t="shared" si="29"/>
        <v>83</v>
      </c>
      <c r="J486" s="35"/>
      <c r="K486" s="42">
        <f t="shared" si="28"/>
        <v>83</v>
      </c>
      <c r="L486" s="42"/>
      <c r="M486" s="108">
        <f t="shared" si="31"/>
        <v>83</v>
      </c>
      <c r="N486" s="234"/>
      <c r="O486" s="103">
        <f t="shared" si="30"/>
        <v>83</v>
      </c>
    </row>
    <row r="487" spans="1:15" ht="22.5" x14ac:dyDescent="0.2">
      <c r="A487" s="36" t="s">
        <v>13</v>
      </c>
      <c r="B487" s="37" t="s">
        <v>70</v>
      </c>
      <c r="C487" s="38" t="s">
        <v>3</v>
      </c>
      <c r="D487" s="37" t="s">
        <v>2</v>
      </c>
      <c r="E487" s="39" t="s">
        <v>72</v>
      </c>
      <c r="F487" s="40">
        <v>240</v>
      </c>
      <c r="G487" s="41">
        <f>38+45</f>
        <v>83</v>
      </c>
      <c r="H487" s="41"/>
      <c r="I487" s="41">
        <f t="shared" si="29"/>
        <v>83</v>
      </c>
      <c r="J487" s="35"/>
      <c r="K487" s="42">
        <f t="shared" si="28"/>
        <v>83</v>
      </c>
      <c r="L487" s="42"/>
      <c r="M487" s="108">
        <f t="shared" si="31"/>
        <v>83</v>
      </c>
      <c r="N487" s="234"/>
      <c r="O487" s="103">
        <f t="shared" si="30"/>
        <v>83</v>
      </c>
    </row>
    <row r="488" spans="1:15" ht="22.5" x14ac:dyDescent="0.2">
      <c r="A488" s="36" t="s">
        <v>323</v>
      </c>
      <c r="B488" s="37" t="s">
        <v>70</v>
      </c>
      <c r="C488" s="38" t="s">
        <v>3</v>
      </c>
      <c r="D488" s="37" t="s">
        <v>2</v>
      </c>
      <c r="E488" s="39" t="s">
        <v>69</v>
      </c>
      <c r="F488" s="40" t="s">
        <v>7</v>
      </c>
      <c r="G488" s="41">
        <f>G489</f>
        <v>115</v>
      </c>
      <c r="H488" s="41"/>
      <c r="I488" s="41">
        <f t="shared" si="29"/>
        <v>115</v>
      </c>
      <c r="J488" s="35"/>
      <c r="K488" s="42">
        <f t="shared" si="28"/>
        <v>115</v>
      </c>
      <c r="L488" s="42"/>
      <c r="M488" s="108">
        <f t="shared" si="31"/>
        <v>115</v>
      </c>
      <c r="N488" s="234"/>
      <c r="O488" s="103">
        <f t="shared" si="30"/>
        <v>115</v>
      </c>
    </row>
    <row r="489" spans="1:15" x14ac:dyDescent="0.2">
      <c r="A489" s="36" t="s">
        <v>29</v>
      </c>
      <c r="B489" s="37" t="s">
        <v>70</v>
      </c>
      <c r="C489" s="38" t="s">
        <v>3</v>
      </c>
      <c r="D489" s="37" t="s">
        <v>2</v>
      </c>
      <c r="E489" s="39" t="s">
        <v>69</v>
      </c>
      <c r="F489" s="40">
        <v>500</v>
      </c>
      <c r="G489" s="41">
        <f>G490</f>
        <v>115</v>
      </c>
      <c r="H489" s="41"/>
      <c r="I489" s="41">
        <f t="shared" si="29"/>
        <v>115</v>
      </c>
      <c r="J489" s="35"/>
      <c r="K489" s="42">
        <f t="shared" si="28"/>
        <v>115</v>
      </c>
      <c r="L489" s="42"/>
      <c r="M489" s="108">
        <f t="shared" si="31"/>
        <v>115</v>
      </c>
      <c r="N489" s="234"/>
      <c r="O489" s="103">
        <f t="shared" si="30"/>
        <v>115</v>
      </c>
    </row>
    <row r="490" spans="1:15" x14ac:dyDescent="0.2">
      <c r="A490" s="36" t="s">
        <v>28</v>
      </c>
      <c r="B490" s="37" t="s">
        <v>70</v>
      </c>
      <c r="C490" s="38" t="s">
        <v>3</v>
      </c>
      <c r="D490" s="37" t="s">
        <v>2</v>
      </c>
      <c r="E490" s="39" t="s">
        <v>69</v>
      </c>
      <c r="F490" s="40">
        <v>540</v>
      </c>
      <c r="G490" s="41">
        <v>115</v>
      </c>
      <c r="H490" s="41"/>
      <c r="I490" s="41">
        <f t="shared" si="29"/>
        <v>115</v>
      </c>
      <c r="J490" s="35"/>
      <c r="K490" s="42">
        <f t="shared" si="28"/>
        <v>115</v>
      </c>
      <c r="L490" s="42"/>
      <c r="M490" s="108">
        <f t="shared" si="31"/>
        <v>115</v>
      </c>
      <c r="N490" s="234"/>
      <c r="O490" s="103">
        <f t="shared" si="30"/>
        <v>115</v>
      </c>
    </row>
    <row r="491" spans="1:15" ht="33.75" x14ac:dyDescent="0.2">
      <c r="A491" s="29" t="s">
        <v>332</v>
      </c>
      <c r="B491" s="30" t="s">
        <v>134</v>
      </c>
      <c r="C491" s="31" t="s">
        <v>3</v>
      </c>
      <c r="D491" s="30" t="s">
        <v>2</v>
      </c>
      <c r="E491" s="32" t="s">
        <v>9</v>
      </c>
      <c r="F491" s="33" t="s">
        <v>7</v>
      </c>
      <c r="G491" s="34">
        <f>G495</f>
        <v>624</v>
      </c>
      <c r="H491" s="34"/>
      <c r="I491" s="34">
        <f t="shared" si="29"/>
        <v>624</v>
      </c>
      <c r="J491" s="35"/>
      <c r="K491" s="28">
        <f t="shared" si="28"/>
        <v>624</v>
      </c>
      <c r="L491" s="28"/>
      <c r="M491" s="112">
        <f>K491+L491</f>
        <v>624</v>
      </c>
      <c r="N491" s="227">
        <f>N492+N495</f>
        <v>12877.558980000002</v>
      </c>
      <c r="O491" s="227">
        <f>M491+N491</f>
        <v>13501.558980000002</v>
      </c>
    </row>
    <row r="492" spans="1:15" ht="33.75" x14ac:dyDescent="0.2">
      <c r="A492" s="7" t="s">
        <v>404</v>
      </c>
      <c r="B492" s="37" t="s">
        <v>134</v>
      </c>
      <c r="C492" s="38" t="s">
        <v>3</v>
      </c>
      <c r="D492" s="37" t="s">
        <v>2</v>
      </c>
      <c r="E492" s="39">
        <v>78130</v>
      </c>
      <c r="F492" s="33"/>
      <c r="G492" s="34"/>
      <c r="H492" s="34"/>
      <c r="I492" s="34"/>
      <c r="J492" s="35"/>
      <c r="K492" s="28"/>
      <c r="L492" s="28"/>
      <c r="M492" s="112">
        <v>0</v>
      </c>
      <c r="N492" s="103">
        <f>N493</f>
        <v>4384.3709200000003</v>
      </c>
      <c r="O492" s="103">
        <f t="shared" si="30"/>
        <v>4384.3709200000003</v>
      </c>
    </row>
    <row r="493" spans="1:15" x14ac:dyDescent="0.2">
      <c r="A493" s="36" t="s">
        <v>40</v>
      </c>
      <c r="B493" s="37" t="s">
        <v>134</v>
      </c>
      <c r="C493" s="38" t="s">
        <v>3</v>
      </c>
      <c r="D493" s="37" t="s">
        <v>2</v>
      </c>
      <c r="E493" s="39">
        <v>78130</v>
      </c>
      <c r="F493" s="40">
        <v>300</v>
      </c>
      <c r="G493" s="34"/>
      <c r="H493" s="34"/>
      <c r="I493" s="34"/>
      <c r="J493" s="35"/>
      <c r="K493" s="28"/>
      <c r="L493" s="28"/>
      <c r="M493" s="112">
        <v>0</v>
      </c>
      <c r="N493" s="103">
        <f>N494</f>
        <v>4384.3709200000003</v>
      </c>
      <c r="O493" s="103">
        <f t="shared" si="30"/>
        <v>4384.3709200000003</v>
      </c>
    </row>
    <row r="494" spans="1:15" ht="22.5" x14ac:dyDescent="0.2">
      <c r="A494" s="36" t="s">
        <v>46</v>
      </c>
      <c r="B494" s="37" t="s">
        <v>134</v>
      </c>
      <c r="C494" s="38" t="s">
        <v>3</v>
      </c>
      <c r="D494" s="37" t="s">
        <v>2</v>
      </c>
      <c r="E494" s="39">
        <v>78130</v>
      </c>
      <c r="F494" s="40">
        <v>320</v>
      </c>
      <c r="G494" s="34"/>
      <c r="H494" s="34"/>
      <c r="I494" s="34"/>
      <c r="J494" s="35"/>
      <c r="K494" s="28"/>
      <c r="L494" s="28"/>
      <c r="M494" s="112">
        <v>0</v>
      </c>
      <c r="N494" s="103">
        <v>4384.3709200000003</v>
      </c>
      <c r="O494" s="103">
        <f t="shared" si="30"/>
        <v>4384.3709200000003</v>
      </c>
    </row>
    <row r="495" spans="1:15" x14ac:dyDescent="0.2">
      <c r="A495" s="7" t="s">
        <v>405</v>
      </c>
      <c r="B495" s="37" t="s">
        <v>134</v>
      </c>
      <c r="C495" s="38" t="s">
        <v>3</v>
      </c>
      <c r="D495" s="37" t="s">
        <v>2</v>
      </c>
      <c r="E495" s="39" t="s">
        <v>133</v>
      </c>
      <c r="F495" s="40" t="s">
        <v>7</v>
      </c>
      <c r="G495" s="41">
        <f>G496</f>
        <v>624</v>
      </c>
      <c r="H495" s="41"/>
      <c r="I495" s="41">
        <f t="shared" si="29"/>
        <v>624</v>
      </c>
      <c r="J495" s="35"/>
      <c r="K495" s="42">
        <f t="shared" si="28"/>
        <v>624</v>
      </c>
      <c r="L495" s="42"/>
      <c r="M495" s="108">
        <f t="shared" si="31"/>
        <v>624</v>
      </c>
      <c r="N495" s="103">
        <f>N496</f>
        <v>8493.1880600000004</v>
      </c>
      <c r="O495" s="103">
        <f t="shared" si="30"/>
        <v>9117.1880600000004</v>
      </c>
    </row>
    <row r="496" spans="1:15" x14ac:dyDescent="0.2">
      <c r="A496" s="36" t="s">
        <v>40</v>
      </c>
      <c r="B496" s="37" t="s">
        <v>134</v>
      </c>
      <c r="C496" s="38" t="s">
        <v>3</v>
      </c>
      <c r="D496" s="37" t="s">
        <v>2</v>
      </c>
      <c r="E496" s="39" t="s">
        <v>133</v>
      </c>
      <c r="F496" s="40">
        <v>300</v>
      </c>
      <c r="G496" s="41">
        <f>G497</f>
        <v>624</v>
      </c>
      <c r="H496" s="41"/>
      <c r="I496" s="41">
        <f t="shared" si="29"/>
        <v>624</v>
      </c>
      <c r="J496" s="35"/>
      <c r="K496" s="42">
        <f t="shared" ref="K496:K566" si="32">I496+J496</f>
        <v>624</v>
      </c>
      <c r="L496" s="42"/>
      <c r="M496" s="108">
        <f t="shared" si="31"/>
        <v>624</v>
      </c>
      <c r="N496" s="103">
        <f>N497</f>
        <v>8493.1880600000004</v>
      </c>
      <c r="O496" s="103">
        <f t="shared" si="30"/>
        <v>9117.1880600000004</v>
      </c>
    </row>
    <row r="497" spans="1:15" ht="22.5" x14ac:dyDescent="0.2">
      <c r="A497" s="36" t="s">
        <v>46</v>
      </c>
      <c r="B497" s="37" t="s">
        <v>134</v>
      </c>
      <c r="C497" s="38" t="s">
        <v>3</v>
      </c>
      <c r="D497" s="37" t="s">
        <v>2</v>
      </c>
      <c r="E497" s="39" t="s">
        <v>133</v>
      </c>
      <c r="F497" s="40">
        <v>320</v>
      </c>
      <c r="G497" s="41">
        <v>624</v>
      </c>
      <c r="H497" s="41"/>
      <c r="I497" s="41">
        <f t="shared" si="29"/>
        <v>624</v>
      </c>
      <c r="J497" s="35"/>
      <c r="K497" s="42">
        <f t="shared" si="32"/>
        <v>624</v>
      </c>
      <c r="L497" s="42"/>
      <c r="M497" s="108">
        <f t="shared" si="31"/>
        <v>624</v>
      </c>
      <c r="N497" s="103">
        <v>8493.1880600000004</v>
      </c>
      <c r="O497" s="103">
        <f t="shared" si="30"/>
        <v>9117.1880600000004</v>
      </c>
    </row>
    <row r="498" spans="1:15" ht="45" x14ac:dyDescent="0.2">
      <c r="A498" s="29" t="s">
        <v>319</v>
      </c>
      <c r="B498" s="30" t="s">
        <v>118</v>
      </c>
      <c r="C498" s="31" t="s">
        <v>3</v>
      </c>
      <c r="D498" s="30" t="s">
        <v>2</v>
      </c>
      <c r="E498" s="32" t="s">
        <v>9</v>
      </c>
      <c r="F498" s="33" t="s">
        <v>7</v>
      </c>
      <c r="G498" s="34">
        <f>G499+G504+G507+G510+G513</f>
        <v>10739.3</v>
      </c>
      <c r="H498" s="34">
        <f>H511+H513</f>
        <v>-436</v>
      </c>
      <c r="I498" s="34">
        <f t="shared" si="29"/>
        <v>10303.299999999999</v>
      </c>
      <c r="J498" s="34">
        <f>J502</f>
        <v>14.719799999999998</v>
      </c>
      <c r="K498" s="28">
        <f t="shared" si="32"/>
        <v>10318.0198</v>
      </c>
      <c r="L498" s="28"/>
      <c r="M498" s="112">
        <f t="shared" si="31"/>
        <v>10318.0198</v>
      </c>
      <c r="N498" s="234"/>
      <c r="O498" s="103">
        <f t="shared" si="30"/>
        <v>10318.0198</v>
      </c>
    </row>
    <row r="499" spans="1:15" ht="22.5" x14ac:dyDescent="0.2">
      <c r="A499" s="36" t="s">
        <v>15</v>
      </c>
      <c r="B499" s="37" t="s">
        <v>118</v>
      </c>
      <c r="C499" s="38" t="s">
        <v>3</v>
      </c>
      <c r="D499" s="37" t="s">
        <v>2</v>
      </c>
      <c r="E499" s="39" t="s">
        <v>11</v>
      </c>
      <c r="F499" s="40" t="s">
        <v>7</v>
      </c>
      <c r="G499" s="41">
        <f>G500+G502</f>
        <v>9939.2999999999993</v>
      </c>
      <c r="H499" s="41"/>
      <c r="I499" s="41">
        <f t="shared" si="29"/>
        <v>9939.2999999999993</v>
      </c>
      <c r="J499" s="35"/>
      <c r="K499" s="42">
        <f t="shared" si="32"/>
        <v>9939.2999999999993</v>
      </c>
      <c r="L499" s="42"/>
      <c r="M499" s="108">
        <f t="shared" si="31"/>
        <v>9939.2999999999993</v>
      </c>
      <c r="N499" s="234"/>
      <c r="O499" s="103">
        <f t="shared" si="30"/>
        <v>9939.2999999999993</v>
      </c>
    </row>
    <row r="500" spans="1:15" ht="45" x14ac:dyDescent="0.2">
      <c r="A500" s="36" t="s">
        <v>6</v>
      </c>
      <c r="B500" s="37" t="s">
        <v>118</v>
      </c>
      <c r="C500" s="38" t="s">
        <v>3</v>
      </c>
      <c r="D500" s="37" t="s">
        <v>2</v>
      </c>
      <c r="E500" s="39" t="s">
        <v>11</v>
      </c>
      <c r="F500" s="40">
        <v>100</v>
      </c>
      <c r="G500" s="41">
        <f>G501</f>
        <v>9582.2999999999993</v>
      </c>
      <c r="H500" s="41"/>
      <c r="I500" s="41">
        <f t="shared" si="29"/>
        <v>9582.2999999999993</v>
      </c>
      <c r="J500" s="35"/>
      <c r="K500" s="42">
        <f t="shared" si="32"/>
        <v>9582.2999999999993</v>
      </c>
      <c r="L500" s="42"/>
      <c r="M500" s="108">
        <f t="shared" si="31"/>
        <v>9582.2999999999993</v>
      </c>
      <c r="N500" s="234"/>
      <c r="O500" s="103">
        <f t="shared" si="30"/>
        <v>9582.2999999999993</v>
      </c>
    </row>
    <row r="501" spans="1:15" ht="22.5" x14ac:dyDescent="0.2">
      <c r="A501" s="36" t="s">
        <v>5</v>
      </c>
      <c r="B501" s="37" t="s">
        <v>118</v>
      </c>
      <c r="C501" s="38" t="s">
        <v>3</v>
      </c>
      <c r="D501" s="37" t="s">
        <v>2</v>
      </c>
      <c r="E501" s="39" t="s">
        <v>11</v>
      </c>
      <c r="F501" s="40">
        <v>120</v>
      </c>
      <c r="G501" s="41">
        <f>7027+457+2098.3</f>
        <v>9582.2999999999993</v>
      </c>
      <c r="H501" s="41"/>
      <c r="I501" s="41">
        <f t="shared" si="29"/>
        <v>9582.2999999999993</v>
      </c>
      <c r="J501" s="35"/>
      <c r="K501" s="42">
        <f t="shared" si="32"/>
        <v>9582.2999999999993</v>
      </c>
      <c r="L501" s="42"/>
      <c r="M501" s="108">
        <f t="shared" si="31"/>
        <v>9582.2999999999993</v>
      </c>
      <c r="N501" s="234"/>
      <c r="O501" s="103">
        <f t="shared" si="30"/>
        <v>9582.2999999999993</v>
      </c>
    </row>
    <row r="502" spans="1:15" ht="22.5" x14ac:dyDescent="0.2">
      <c r="A502" s="36" t="s">
        <v>14</v>
      </c>
      <c r="B502" s="37" t="s">
        <v>118</v>
      </c>
      <c r="C502" s="38" t="s">
        <v>3</v>
      </c>
      <c r="D502" s="37" t="s">
        <v>2</v>
      </c>
      <c r="E502" s="39" t="s">
        <v>11</v>
      </c>
      <c r="F502" s="40">
        <v>200</v>
      </c>
      <c r="G502" s="41">
        <f>G503</f>
        <v>357</v>
      </c>
      <c r="H502" s="41"/>
      <c r="I502" s="41">
        <f t="shared" si="29"/>
        <v>357</v>
      </c>
      <c r="J502" s="44">
        <f>J503</f>
        <v>14.719799999999998</v>
      </c>
      <c r="K502" s="42">
        <f t="shared" si="32"/>
        <v>371.71980000000002</v>
      </c>
      <c r="L502" s="42"/>
      <c r="M502" s="108">
        <f t="shared" si="31"/>
        <v>371.71980000000002</v>
      </c>
      <c r="N502" s="234"/>
      <c r="O502" s="103">
        <f t="shared" si="30"/>
        <v>371.71980000000002</v>
      </c>
    </row>
    <row r="503" spans="1:15" ht="22.5" x14ac:dyDescent="0.2">
      <c r="A503" s="36" t="s">
        <v>13</v>
      </c>
      <c r="B503" s="37" t="s">
        <v>118</v>
      </c>
      <c r="C503" s="38" t="s">
        <v>3</v>
      </c>
      <c r="D503" s="37" t="s">
        <v>2</v>
      </c>
      <c r="E503" s="39" t="s">
        <v>11</v>
      </c>
      <c r="F503" s="40">
        <v>240</v>
      </c>
      <c r="G503" s="41">
        <f>300+57</f>
        <v>357</v>
      </c>
      <c r="H503" s="41"/>
      <c r="I503" s="41">
        <f t="shared" si="29"/>
        <v>357</v>
      </c>
      <c r="J503" s="44">
        <f>-14.7382+29.458</f>
        <v>14.719799999999998</v>
      </c>
      <c r="K503" s="42">
        <f t="shared" si="32"/>
        <v>371.71980000000002</v>
      </c>
      <c r="L503" s="42"/>
      <c r="M503" s="108">
        <f t="shared" si="31"/>
        <v>371.71980000000002</v>
      </c>
      <c r="N503" s="234"/>
      <c r="O503" s="103">
        <f t="shared" si="30"/>
        <v>371.71980000000002</v>
      </c>
    </row>
    <row r="504" spans="1:15" ht="45" x14ac:dyDescent="0.2">
      <c r="A504" s="36" t="s">
        <v>131</v>
      </c>
      <c r="B504" s="37" t="s">
        <v>118</v>
      </c>
      <c r="C504" s="38" t="s">
        <v>3</v>
      </c>
      <c r="D504" s="37" t="s">
        <v>2</v>
      </c>
      <c r="E504" s="39" t="s">
        <v>130</v>
      </c>
      <c r="F504" s="40" t="s">
        <v>7</v>
      </c>
      <c r="G504" s="41">
        <f>G505</f>
        <v>300</v>
      </c>
      <c r="H504" s="41"/>
      <c r="I504" s="41">
        <f t="shared" si="29"/>
        <v>300</v>
      </c>
      <c r="J504" s="35"/>
      <c r="K504" s="42">
        <f t="shared" si="32"/>
        <v>300</v>
      </c>
      <c r="L504" s="42"/>
      <c r="M504" s="108">
        <f t="shared" si="31"/>
        <v>300</v>
      </c>
      <c r="N504" s="234"/>
      <c r="O504" s="103">
        <f t="shared" si="30"/>
        <v>300</v>
      </c>
    </row>
    <row r="505" spans="1:15" ht="22.5" x14ac:dyDescent="0.2">
      <c r="A505" s="36" t="s">
        <v>14</v>
      </c>
      <c r="B505" s="37" t="s">
        <v>118</v>
      </c>
      <c r="C505" s="38" t="s">
        <v>3</v>
      </c>
      <c r="D505" s="37" t="s">
        <v>2</v>
      </c>
      <c r="E505" s="39" t="s">
        <v>130</v>
      </c>
      <c r="F505" s="40">
        <v>200</v>
      </c>
      <c r="G505" s="41">
        <f>G506</f>
        <v>300</v>
      </c>
      <c r="H505" s="41"/>
      <c r="I505" s="41">
        <f t="shared" si="29"/>
        <v>300</v>
      </c>
      <c r="J505" s="35"/>
      <c r="K505" s="42">
        <f t="shared" si="32"/>
        <v>300</v>
      </c>
      <c r="L505" s="42"/>
      <c r="M505" s="108">
        <f t="shared" si="31"/>
        <v>300</v>
      </c>
      <c r="N505" s="234"/>
      <c r="O505" s="103">
        <f t="shared" si="30"/>
        <v>300</v>
      </c>
    </row>
    <row r="506" spans="1:15" ht="22.5" x14ac:dyDescent="0.2">
      <c r="A506" s="36" t="s">
        <v>13</v>
      </c>
      <c r="B506" s="37" t="s">
        <v>118</v>
      </c>
      <c r="C506" s="38" t="s">
        <v>3</v>
      </c>
      <c r="D506" s="37" t="s">
        <v>2</v>
      </c>
      <c r="E506" s="39" t="s">
        <v>130</v>
      </c>
      <c r="F506" s="40">
        <v>240</v>
      </c>
      <c r="G506" s="41">
        <v>300</v>
      </c>
      <c r="H506" s="41"/>
      <c r="I506" s="41">
        <f t="shared" si="29"/>
        <v>300</v>
      </c>
      <c r="J506" s="35"/>
      <c r="K506" s="42">
        <f t="shared" si="32"/>
        <v>300</v>
      </c>
      <c r="L506" s="42"/>
      <c r="M506" s="108">
        <f t="shared" si="31"/>
        <v>300</v>
      </c>
      <c r="N506" s="234"/>
      <c r="O506" s="103">
        <f t="shared" si="30"/>
        <v>300</v>
      </c>
    </row>
    <row r="507" spans="1:15" ht="33.75" x14ac:dyDescent="0.2">
      <c r="A507" s="36" t="s">
        <v>129</v>
      </c>
      <c r="B507" s="37" t="s">
        <v>118</v>
      </c>
      <c r="C507" s="38" t="s">
        <v>3</v>
      </c>
      <c r="D507" s="37" t="s">
        <v>2</v>
      </c>
      <c r="E507" s="39" t="s">
        <v>128</v>
      </c>
      <c r="F507" s="40" t="s">
        <v>7</v>
      </c>
      <c r="G507" s="41">
        <f>G508</f>
        <v>64</v>
      </c>
      <c r="H507" s="41"/>
      <c r="I507" s="41">
        <f t="shared" si="29"/>
        <v>64</v>
      </c>
      <c r="J507" s="35"/>
      <c r="K507" s="42">
        <f t="shared" si="32"/>
        <v>64</v>
      </c>
      <c r="L507" s="42"/>
      <c r="M507" s="108">
        <f t="shared" si="31"/>
        <v>64</v>
      </c>
      <c r="N507" s="234"/>
      <c r="O507" s="103">
        <f t="shared" si="30"/>
        <v>64</v>
      </c>
    </row>
    <row r="508" spans="1:15" ht="22.5" x14ac:dyDescent="0.2">
      <c r="A508" s="36" t="s">
        <v>14</v>
      </c>
      <c r="B508" s="37" t="s">
        <v>118</v>
      </c>
      <c r="C508" s="38" t="s">
        <v>3</v>
      </c>
      <c r="D508" s="37" t="s">
        <v>2</v>
      </c>
      <c r="E508" s="39" t="s">
        <v>128</v>
      </c>
      <c r="F508" s="40">
        <v>200</v>
      </c>
      <c r="G508" s="41">
        <f>G509</f>
        <v>64</v>
      </c>
      <c r="H508" s="41"/>
      <c r="I508" s="41">
        <f t="shared" si="29"/>
        <v>64</v>
      </c>
      <c r="J508" s="35"/>
      <c r="K508" s="42">
        <f t="shared" si="32"/>
        <v>64</v>
      </c>
      <c r="L508" s="42"/>
      <c r="M508" s="108">
        <f t="shared" si="31"/>
        <v>64</v>
      </c>
      <c r="N508" s="234"/>
      <c r="O508" s="103">
        <f t="shared" si="30"/>
        <v>64</v>
      </c>
    </row>
    <row r="509" spans="1:15" ht="22.5" x14ac:dyDescent="0.2">
      <c r="A509" s="36" t="s">
        <v>13</v>
      </c>
      <c r="B509" s="37" t="s">
        <v>118</v>
      </c>
      <c r="C509" s="38" t="s">
        <v>3</v>
      </c>
      <c r="D509" s="37" t="s">
        <v>2</v>
      </c>
      <c r="E509" s="39" t="s">
        <v>128</v>
      </c>
      <c r="F509" s="40">
        <v>240</v>
      </c>
      <c r="G509" s="41">
        <v>64</v>
      </c>
      <c r="H509" s="41"/>
      <c r="I509" s="41">
        <f t="shared" si="29"/>
        <v>64</v>
      </c>
      <c r="J509" s="35"/>
      <c r="K509" s="42">
        <f t="shared" si="32"/>
        <v>64</v>
      </c>
      <c r="L509" s="42"/>
      <c r="M509" s="108">
        <f t="shared" si="31"/>
        <v>64</v>
      </c>
      <c r="N509" s="234"/>
      <c r="O509" s="103">
        <f t="shared" si="30"/>
        <v>64</v>
      </c>
    </row>
    <row r="510" spans="1:15" ht="22.5" x14ac:dyDescent="0.2">
      <c r="A510" s="36" t="s">
        <v>122</v>
      </c>
      <c r="B510" s="37" t="s">
        <v>118</v>
      </c>
      <c r="C510" s="38" t="s">
        <v>3</v>
      </c>
      <c r="D510" s="37" t="s">
        <v>2</v>
      </c>
      <c r="E510" s="39" t="s">
        <v>121</v>
      </c>
      <c r="F510" s="40" t="s">
        <v>7</v>
      </c>
      <c r="G510" s="41">
        <f>G511</f>
        <v>161</v>
      </c>
      <c r="H510" s="41">
        <f>H511</f>
        <v>-161</v>
      </c>
      <c r="I510" s="41">
        <f t="shared" ref="I510:I594" si="33">G510+H510</f>
        <v>0</v>
      </c>
      <c r="J510" s="35"/>
      <c r="K510" s="42">
        <f t="shared" si="32"/>
        <v>0</v>
      </c>
      <c r="L510" s="42"/>
      <c r="M510" s="108">
        <f t="shared" si="31"/>
        <v>0</v>
      </c>
      <c r="N510" s="234"/>
      <c r="O510" s="103">
        <f t="shared" si="30"/>
        <v>0</v>
      </c>
    </row>
    <row r="511" spans="1:15" ht="22.5" x14ac:dyDescent="0.2">
      <c r="A511" s="36" t="s">
        <v>14</v>
      </c>
      <c r="B511" s="37" t="s">
        <v>118</v>
      </c>
      <c r="C511" s="38" t="s">
        <v>3</v>
      </c>
      <c r="D511" s="37" t="s">
        <v>2</v>
      </c>
      <c r="E511" s="39" t="s">
        <v>121</v>
      </c>
      <c r="F511" s="40">
        <v>200</v>
      </c>
      <c r="G511" s="41">
        <f>G512</f>
        <v>161</v>
      </c>
      <c r="H511" s="41">
        <f>H512</f>
        <v>-161</v>
      </c>
      <c r="I511" s="41">
        <f t="shared" si="33"/>
        <v>0</v>
      </c>
      <c r="J511" s="35"/>
      <c r="K511" s="42">
        <f t="shared" si="32"/>
        <v>0</v>
      </c>
      <c r="L511" s="42"/>
      <c r="M511" s="108">
        <f t="shared" si="31"/>
        <v>0</v>
      </c>
      <c r="N511" s="234"/>
      <c r="O511" s="103">
        <f t="shared" si="30"/>
        <v>0</v>
      </c>
    </row>
    <row r="512" spans="1:15" ht="22.5" x14ac:dyDescent="0.2">
      <c r="A512" s="36" t="s">
        <v>13</v>
      </c>
      <c r="B512" s="37" t="s">
        <v>118</v>
      </c>
      <c r="C512" s="38" t="s">
        <v>3</v>
      </c>
      <c r="D512" s="37" t="s">
        <v>2</v>
      </c>
      <c r="E512" s="39" t="s">
        <v>121</v>
      </c>
      <c r="F512" s="40">
        <v>240</v>
      </c>
      <c r="G512" s="41">
        <v>161</v>
      </c>
      <c r="H512" s="41">
        <v>-161</v>
      </c>
      <c r="I512" s="41">
        <f t="shared" si="33"/>
        <v>0</v>
      </c>
      <c r="J512" s="35"/>
      <c r="K512" s="42">
        <f t="shared" si="32"/>
        <v>0</v>
      </c>
      <c r="L512" s="42"/>
      <c r="M512" s="108">
        <f t="shared" si="31"/>
        <v>0</v>
      </c>
      <c r="N512" s="234"/>
      <c r="O512" s="103">
        <f t="shared" si="30"/>
        <v>0</v>
      </c>
    </row>
    <row r="513" spans="1:15" ht="22.5" x14ac:dyDescent="0.2">
      <c r="A513" s="36" t="s">
        <v>120</v>
      </c>
      <c r="B513" s="37" t="s">
        <v>118</v>
      </c>
      <c r="C513" s="38" t="s">
        <v>3</v>
      </c>
      <c r="D513" s="37" t="s">
        <v>2</v>
      </c>
      <c r="E513" s="39" t="s">
        <v>119</v>
      </c>
      <c r="F513" s="40" t="s">
        <v>7</v>
      </c>
      <c r="G513" s="41">
        <f>G514</f>
        <v>275</v>
      </c>
      <c r="H513" s="41">
        <f>H514</f>
        <v>-275</v>
      </c>
      <c r="I513" s="41">
        <f t="shared" si="33"/>
        <v>0</v>
      </c>
      <c r="J513" s="35"/>
      <c r="K513" s="42">
        <f t="shared" si="32"/>
        <v>0</v>
      </c>
      <c r="L513" s="42"/>
      <c r="M513" s="108">
        <f t="shared" si="31"/>
        <v>0</v>
      </c>
      <c r="N513" s="234"/>
      <c r="O513" s="103">
        <f t="shared" si="30"/>
        <v>0</v>
      </c>
    </row>
    <row r="514" spans="1:15" ht="22.5" x14ac:dyDescent="0.2">
      <c r="A514" s="36" t="s">
        <v>14</v>
      </c>
      <c r="B514" s="37" t="s">
        <v>118</v>
      </c>
      <c r="C514" s="38" t="s">
        <v>3</v>
      </c>
      <c r="D514" s="37" t="s">
        <v>2</v>
      </c>
      <c r="E514" s="39" t="s">
        <v>119</v>
      </c>
      <c r="F514" s="40">
        <v>200</v>
      </c>
      <c r="G514" s="41">
        <f>G515</f>
        <v>275</v>
      </c>
      <c r="H514" s="41">
        <f>H515</f>
        <v>-275</v>
      </c>
      <c r="I514" s="41">
        <f t="shared" si="33"/>
        <v>0</v>
      </c>
      <c r="J514" s="35"/>
      <c r="K514" s="42">
        <f t="shared" si="32"/>
        <v>0</v>
      </c>
      <c r="L514" s="42"/>
      <c r="M514" s="108">
        <f t="shared" si="31"/>
        <v>0</v>
      </c>
      <c r="N514" s="234"/>
      <c r="O514" s="103">
        <f t="shared" si="30"/>
        <v>0</v>
      </c>
    </row>
    <row r="515" spans="1:15" ht="22.5" x14ac:dyDescent="0.2">
      <c r="A515" s="36" t="s">
        <v>13</v>
      </c>
      <c r="B515" s="37" t="s">
        <v>118</v>
      </c>
      <c r="C515" s="38" t="s">
        <v>3</v>
      </c>
      <c r="D515" s="37" t="s">
        <v>2</v>
      </c>
      <c r="E515" s="39" t="s">
        <v>119</v>
      </c>
      <c r="F515" s="40">
        <v>240</v>
      </c>
      <c r="G515" s="41">
        <v>275</v>
      </c>
      <c r="H515" s="41">
        <v>-275</v>
      </c>
      <c r="I515" s="41">
        <f t="shared" si="33"/>
        <v>0</v>
      </c>
      <c r="J515" s="35"/>
      <c r="K515" s="42">
        <f t="shared" si="32"/>
        <v>0</v>
      </c>
      <c r="L515" s="42"/>
      <c r="M515" s="108">
        <f t="shared" si="31"/>
        <v>0</v>
      </c>
      <c r="N515" s="234"/>
      <c r="O515" s="103">
        <f t="shared" si="30"/>
        <v>0</v>
      </c>
    </row>
    <row r="516" spans="1:15" ht="34.5" customHeight="1" x14ac:dyDescent="0.2">
      <c r="A516" s="29" t="s">
        <v>333</v>
      </c>
      <c r="B516" s="30" t="s">
        <v>85</v>
      </c>
      <c r="C516" s="31" t="s">
        <v>3</v>
      </c>
      <c r="D516" s="30" t="s">
        <v>2</v>
      </c>
      <c r="E516" s="32" t="s">
        <v>9</v>
      </c>
      <c r="F516" s="33" t="s">
        <v>7</v>
      </c>
      <c r="G516" s="34">
        <f>G517</f>
        <v>100</v>
      </c>
      <c r="H516" s="34"/>
      <c r="I516" s="34">
        <f t="shared" si="33"/>
        <v>100</v>
      </c>
      <c r="J516" s="35"/>
      <c r="K516" s="28">
        <f t="shared" si="32"/>
        <v>100</v>
      </c>
      <c r="L516" s="28"/>
      <c r="M516" s="112">
        <f t="shared" si="31"/>
        <v>100</v>
      </c>
      <c r="N516" s="234"/>
      <c r="O516" s="227">
        <f t="shared" si="30"/>
        <v>100</v>
      </c>
    </row>
    <row r="517" spans="1:15" ht="22.5" x14ac:dyDescent="0.2">
      <c r="A517" s="36" t="s">
        <v>297</v>
      </c>
      <c r="B517" s="37" t="s">
        <v>85</v>
      </c>
      <c r="C517" s="38" t="s">
        <v>3</v>
      </c>
      <c r="D517" s="37" t="s">
        <v>2</v>
      </c>
      <c r="E517" s="39" t="s">
        <v>84</v>
      </c>
      <c r="F517" s="40" t="s">
        <v>7</v>
      </c>
      <c r="G517" s="41">
        <f>G518</f>
        <v>100</v>
      </c>
      <c r="H517" s="41"/>
      <c r="I517" s="41">
        <f t="shared" si="33"/>
        <v>100</v>
      </c>
      <c r="J517" s="35"/>
      <c r="K517" s="42">
        <f t="shared" si="32"/>
        <v>100</v>
      </c>
      <c r="L517" s="42"/>
      <c r="M517" s="108">
        <f t="shared" si="31"/>
        <v>100</v>
      </c>
      <c r="N517" s="234"/>
      <c r="O517" s="103">
        <f t="shared" si="30"/>
        <v>100</v>
      </c>
    </row>
    <row r="518" spans="1:15" ht="22.5" x14ac:dyDescent="0.2">
      <c r="A518" s="36" t="s">
        <v>87</v>
      </c>
      <c r="B518" s="37" t="s">
        <v>85</v>
      </c>
      <c r="C518" s="38" t="s">
        <v>3</v>
      </c>
      <c r="D518" s="37" t="s">
        <v>2</v>
      </c>
      <c r="E518" s="39" t="s">
        <v>84</v>
      </c>
      <c r="F518" s="40">
        <v>600</v>
      </c>
      <c r="G518" s="41">
        <f>G519</f>
        <v>100</v>
      </c>
      <c r="H518" s="41"/>
      <c r="I518" s="41">
        <f t="shared" si="33"/>
        <v>100</v>
      </c>
      <c r="J518" s="35"/>
      <c r="K518" s="42">
        <f t="shared" si="32"/>
        <v>100</v>
      </c>
      <c r="L518" s="42"/>
      <c r="M518" s="108">
        <f t="shared" si="31"/>
        <v>100</v>
      </c>
      <c r="N518" s="234"/>
      <c r="O518" s="103">
        <f t="shared" si="30"/>
        <v>100</v>
      </c>
    </row>
    <row r="519" spans="1:15" ht="22.5" x14ac:dyDescent="0.2">
      <c r="A519" s="36" t="s">
        <v>86</v>
      </c>
      <c r="B519" s="37" t="s">
        <v>85</v>
      </c>
      <c r="C519" s="38" t="s">
        <v>3</v>
      </c>
      <c r="D519" s="37" t="s">
        <v>2</v>
      </c>
      <c r="E519" s="39" t="s">
        <v>84</v>
      </c>
      <c r="F519" s="40">
        <v>630</v>
      </c>
      <c r="G519" s="41">
        <v>100</v>
      </c>
      <c r="H519" s="41"/>
      <c r="I519" s="41">
        <f t="shared" si="33"/>
        <v>100</v>
      </c>
      <c r="J519" s="35"/>
      <c r="K519" s="42">
        <f t="shared" si="32"/>
        <v>100</v>
      </c>
      <c r="L519" s="42"/>
      <c r="M519" s="108">
        <f t="shared" si="31"/>
        <v>100</v>
      </c>
      <c r="N519" s="234"/>
      <c r="O519" s="103">
        <f t="shared" si="30"/>
        <v>100</v>
      </c>
    </row>
    <row r="520" spans="1:15" ht="48" customHeight="1" x14ac:dyDescent="0.2">
      <c r="A520" s="29" t="s">
        <v>328</v>
      </c>
      <c r="B520" s="30" t="s">
        <v>60</v>
      </c>
      <c r="C520" s="31" t="s">
        <v>3</v>
      </c>
      <c r="D520" s="30" t="s">
        <v>2</v>
      </c>
      <c r="E520" s="32" t="s">
        <v>9</v>
      </c>
      <c r="F520" s="33" t="s">
        <v>7</v>
      </c>
      <c r="G520" s="34">
        <f>G521+G526+G529+G532</f>
        <v>223</v>
      </c>
      <c r="H520" s="34"/>
      <c r="I520" s="34">
        <f t="shared" si="33"/>
        <v>223</v>
      </c>
      <c r="J520" s="35"/>
      <c r="K520" s="28">
        <f t="shared" si="32"/>
        <v>223</v>
      </c>
      <c r="L520" s="28">
        <f>L521</f>
        <v>80</v>
      </c>
      <c r="M520" s="112">
        <f t="shared" si="31"/>
        <v>303</v>
      </c>
      <c r="N520" s="112">
        <f>N521+N526</f>
        <v>0</v>
      </c>
      <c r="O520" s="227">
        <f t="shared" si="30"/>
        <v>303</v>
      </c>
    </row>
    <row r="521" spans="1:15" x14ac:dyDescent="0.2">
      <c r="A521" s="36" t="s">
        <v>63</v>
      </c>
      <c r="B521" s="37" t="s">
        <v>60</v>
      </c>
      <c r="C521" s="38" t="s">
        <v>3</v>
      </c>
      <c r="D521" s="37" t="s">
        <v>2</v>
      </c>
      <c r="E521" s="39" t="s">
        <v>62</v>
      </c>
      <c r="F521" s="40" t="s">
        <v>7</v>
      </c>
      <c r="G521" s="41">
        <f>G522</f>
        <v>30</v>
      </c>
      <c r="H521" s="41"/>
      <c r="I521" s="41">
        <f t="shared" si="33"/>
        <v>30</v>
      </c>
      <c r="J521" s="35"/>
      <c r="K521" s="42">
        <f t="shared" si="32"/>
        <v>30</v>
      </c>
      <c r="L521" s="42">
        <f>L522</f>
        <v>80</v>
      </c>
      <c r="M521" s="108">
        <f t="shared" si="31"/>
        <v>110</v>
      </c>
      <c r="N521" s="103">
        <f>N522+N524</f>
        <v>0</v>
      </c>
      <c r="O521" s="103">
        <f t="shared" si="30"/>
        <v>110</v>
      </c>
    </row>
    <row r="522" spans="1:15" ht="22.5" x14ac:dyDescent="0.2">
      <c r="A522" s="36" t="s">
        <v>14</v>
      </c>
      <c r="B522" s="37" t="s">
        <v>60</v>
      </c>
      <c r="C522" s="38" t="s">
        <v>3</v>
      </c>
      <c r="D522" s="37" t="s">
        <v>2</v>
      </c>
      <c r="E522" s="39" t="s">
        <v>62</v>
      </c>
      <c r="F522" s="40">
        <v>200</v>
      </c>
      <c r="G522" s="41">
        <f>G523</f>
        <v>30</v>
      </c>
      <c r="H522" s="41"/>
      <c r="I522" s="41">
        <f t="shared" si="33"/>
        <v>30</v>
      </c>
      <c r="J522" s="35"/>
      <c r="K522" s="42">
        <f t="shared" si="32"/>
        <v>30</v>
      </c>
      <c r="L522" s="42">
        <f>L523</f>
        <v>80</v>
      </c>
      <c r="M522" s="108">
        <f t="shared" si="31"/>
        <v>110</v>
      </c>
      <c r="N522" s="103">
        <f>N523</f>
        <v>-100</v>
      </c>
      <c r="O522" s="103">
        <f t="shared" si="30"/>
        <v>10</v>
      </c>
    </row>
    <row r="523" spans="1:15" ht="22.5" x14ac:dyDescent="0.2">
      <c r="A523" s="36" t="s">
        <v>13</v>
      </c>
      <c r="B523" s="37" t="s">
        <v>60</v>
      </c>
      <c r="C523" s="38" t="s">
        <v>3</v>
      </c>
      <c r="D523" s="37" t="s">
        <v>2</v>
      </c>
      <c r="E523" s="39" t="s">
        <v>62</v>
      </c>
      <c r="F523" s="40">
        <v>240</v>
      </c>
      <c r="G523" s="41">
        <v>30</v>
      </c>
      <c r="H523" s="41"/>
      <c r="I523" s="41">
        <f t="shared" si="33"/>
        <v>30</v>
      </c>
      <c r="J523" s="35"/>
      <c r="K523" s="42">
        <f t="shared" si="32"/>
        <v>30</v>
      </c>
      <c r="L523" s="42">
        <v>80</v>
      </c>
      <c r="M523" s="108">
        <f t="shared" si="31"/>
        <v>110</v>
      </c>
      <c r="N523" s="235">
        <v>-100</v>
      </c>
      <c r="O523" s="103">
        <f t="shared" ref="O523:O592" si="34">M523+N523</f>
        <v>10</v>
      </c>
    </row>
    <row r="524" spans="1:15" ht="22.5" x14ac:dyDescent="0.2">
      <c r="A524" s="36" t="s">
        <v>87</v>
      </c>
      <c r="B524" s="37" t="s">
        <v>60</v>
      </c>
      <c r="C524" s="38" t="s">
        <v>3</v>
      </c>
      <c r="D524" s="37" t="s">
        <v>2</v>
      </c>
      <c r="E524" s="39" t="s">
        <v>62</v>
      </c>
      <c r="F524" s="40">
        <v>600</v>
      </c>
      <c r="G524" s="41"/>
      <c r="H524" s="41"/>
      <c r="I524" s="41"/>
      <c r="J524" s="35"/>
      <c r="K524" s="42"/>
      <c r="L524" s="42"/>
      <c r="M524" s="108"/>
      <c r="N524" s="103">
        <f>N525</f>
        <v>100</v>
      </c>
      <c r="O524" s="103">
        <f t="shared" si="34"/>
        <v>100</v>
      </c>
    </row>
    <row r="525" spans="1:15" x14ac:dyDescent="0.2">
      <c r="A525" s="36" t="s">
        <v>178</v>
      </c>
      <c r="B525" s="37" t="s">
        <v>60</v>
      </c>
      <c r="C525" s="38" t="s">
        <v>3</v>
      </c>
      <c r="D525" s="37" t="s">
        <v>2</v>
      </c>
      <c r="E525" s="39" t="s">
        <v>62</v>
      </c>
      <c r="F525" s="40">
        <v>610</v>
      </c>
      <c r="G525" s="41"/>
      <c r="H525" s="41"/>
      <c r="I525" s="41"/>
      <c r="J525" s="35"/>
      <c r="K525" s="42"/>
      <c r="L525" s="42"/>
      <c r="M525" s="108"/>
      <c r="N525" s="103">
        <v>100</v>
      </c>
      <c r="O525" s="103">
        <f t="shared" si="34"/>
        <v>100</v>
      </c>
    </row>
    <row r="526" spans="1:15" x14ac:dyDescent="0.2">
      <c r="A526" s="36" t="s">
        <v>61</v>
      </c>
      <c r="B526" s="37" t="s">
        <v>60</v>
      </c>
      <c r="C526" s="38" t="s">
        <v>3</v>
      </c>
      <c r="D526" s="37" t="s">
        <v>2</v>
      </c>
      <c r="E526" s="39" t="s">
        <v>59</v>
      </c>
      <c r="F526" s="40" t="s">
        <v>7</v>
      </c>
      <c r="G526" s="41">
        <f>G527</f>
        <v>10</v>
      </c>
      <c r="H526" s="41"/>
      <c r="I526" s="41">
        <f t="shared" si="33"/>
        <v>10</v>
      </c>
      <c r="J526" s="35"/>
      <c r="K526" s="42">
        <f t="shared" si="32"/>
        <v>10</v>
      </c>
      <c r="L526" s="42"/>
      <c r="M526" s="108">
        <f t="shared" si="31"/>
        <v>10</v>
      </c>
      <c r="N526" s="234"/>
      <c r="O526" s="103">
        <f t="shared" si="34"/>
        <v>10</v>
      </c>
    </row>
    <row r="527" spans="1:15" ht="22.5" x14ac:dyDescent="0.2">
      <c r="A527" s="36" t="s">
        <v>14</v>
      </c>
      <c r="B527" s="37" t="s">
        <v>60</v>
      </c>
      <c r="C527" s="38" t="s">
        <v>3</v>
      </c>
      <c r="D527" s="37" t="s">
        <v>2</v>
      </c>
      <c r="E527" s="39" t="s">
        <v>59</v>
      </c>
      <c r="F527" s="40">
        <v>200</v>
      </c>
      <c r="G527" s="41">
        <f>G528</f>
        <v>10</v>
      </c>
      <c r="H527" s="41"/>
      <c r="I527" s="41">
        <f t="shared" si="33"/>
        <v>10</v>
      </c>
      <c r="J527" s="35"/>
      <c r="K527" s="42">
        <f t="shared" si="32"/>
        <v>10</v>
      </c>
      <c r="L527" s="42"/>
      <c r="M527" s="108">
        <f t="shared" si="31"/>
        <v>10</v>
      </c>
      <c r="N527" s="234"/>
      <c r="O527" s="103">
        <f t="shared" si="34"/>
        <v>10</v>
      </c>
    </row>
    <row r="528" spans="1:15" ht="22.5" x14ac:dyDescent="0.2">
      <c r="A528" s="36" t="s">
        <v>13</v>
      </c>
      <c r="B528" s="37" t="s">
        <v>60</v>
      </c>
      <c r="C528" s="38" t="s">
        <v>3</v>
      </c>
      <c r="D528" s="37" t="s">
        <v>2</v>
      </c>
      <c r="E528" s="39" t="s">
        <v>59</v>
      </c>
      <c r="F528" s="40">
        <v>240</v>
      </c>
      <c r="G528" s="41">
        <v>10</v>
      </c>
      <c r="H528" s="41"/>
      <c r="I528" s="41">
        <f t="shared" si="33"/>
        <v>10</v>
      </c>
      <c r="J528" s="35"/>
      <c r="K528" s="42">
        <f t="shared" si="32"/>
        <v>10</v>
      </c>
      <c r="L528" s="42"/>
      <c r="M528" s="108">
        <f t="shared" si="31"/>
        <v>10</v>
      </c>
      <c r="N528" s="234"/>
      <c r="O528" s="103">
        <f t="shared" si="34"/>
        <v>10</v>
      </c>
    </row>
    <row r="529" spans="1:15" x14ac:dyDescent="0.2">
      <c r="A529" s="36" t="s">
        <v>188</v>
      </c>
      <c r="B529" s="37" t="s">
        <v>60</v>
      </c>
      <c r="C529" s="38" t="s">
        <v>3</v>
      </c>
      <c r="D529" s="37" t="s">
        <v>2</v>
      </c>
      <c r="E529" s="39" t="s">
        <v>187</v>
      </c>
      <c r="F529" s="40" t="s">
        <v>7</v>
      </c>
      <c r="G529" s="41">
        <f>G530</f>
        <v>173</v>
      </c>
      <c r="H529" s="41"/>
      <c r="I529" s="41">
        <f t="shared" si="33"/>
        <v>173</v>
      </c>
      <c r="J529" s="35"/>
      <c r="K529" s="42">
        <f t="shared" si="32"/>
        <v>173</v>
      </c>
      <c r="L529" s="42"/>
      <c r="M529" s="108">
        <f t="shared" si="31"/>
        <v>173</v>
      </c>
      <c r="N529" s="234"/>
      <c r="O529" s="103">
        <f t="shared" si="34"/>
        <v>173</v>
      </c>
    </row>
    <row r="530" spans="1:15" ht="22.5" x14ac:dyDescent="0.2">
      <c r="A530" s="36" t="s">
        <v>87</v>
      </c>
      <c r="B530" s="37" t="s">
        <v>60</v>
      </c>
      <c r="C530" s="38" t="s">
        <v>3</v>
      </c>
      <c r="D530" s="37" t="s">
        <v>2</v>
      </c>
      <c r="E530" s="39" t="s">
        <v>187</v>
      </c>
      <c r="F530" s="40">
        <v>600</v>
      </c>
      <c r="G530" s="41">
        <f>G531</f>
        <v>173</v>
      </c>
      <c r="H530" s="41"/>
      <c r="I530" s="41">
        <f t="shared" si="33"/>
        <v>173</v>
      </c>
      <c r="J530" s="35"/>
      <c r="K530" s="42">
        <f t="shared" si="32"/>
        <v>173</v>
      </c>
      <c r="L530" s="42"/>
      <c r="M530" s="108">
        <f t="shared" si="31"/>
        <v>173</v>
      </c>
      <c r="N530" s="234"/>
      <c r="O530" s="103">
        <f t="shared" si="34"/>
        <v>173</v>
      </c>
    </row>
    <row r="531" spans="1:15" x14ac:dyDescent="0.2">
      <c r="A531" s="36" t="s">
        <v>178</v>
      </c>
      <c r="B531" s="37" t="s">
        <v>60</v>
      </c>
      <c r="C531" s="38" t="s">
        <v>3</v>
      </c>
      <c r="D531" s="37" t="s">
        <v>2</v>
      </c>
      <c r="E531" s="39" t="s">
        <v>187</v>
      </c>
      <c r="F531" s="40">
        <v>610</v>
      </c>
      <c r="G531" s="41">
        <v>173</v>
      </c>
      <c r="H531" s="41"/>
      <c r="I531" s="41">
        <f t="shared" si="33"/>
        <v>173</v>
      </c>
      <c r="J531" s="35"/>
      <c r="K531" s="42">
        <f t="shared" si="32"/>
        <v>173</v>
      </c>
      <c r="L531" s="42"/>
      <c r="M531" s="108">
        <f t="shared" si="31"/>
        <v>173</v>
      </c>
      <c r="N531" s="234"/>
      <c r="O531" s="103">
        <f t="shared" si="34"/>
        <v>173</v>
      </c>
    </row>
    <row r="532" spans="1:15" x14ac:dyDescent="0.2">
      <c r="A532" s="36" t="s">
        <v>67</v>
      </c>
      <c r="B532" s="37" t="s">
        <v>60</v>
      </c>
      <c r="C532" s="38" t="s">
        <v>3</v>
      </c>
      <c r="D532" s="37" t="s">
        <v>2</v>
      </c>
      <c r="E532" s="39" t="s">
        <v>66</v>
      </c>
      <c r="F532" s="40" t="s">
        <v>7</v>
      </c>
      <c r="G532" s="41">
        <f>G533</f>
        <v>10</v>
      </c>
      <c r="H532" s="41"/>
      <c r="I532" s="41">
        <f t="shared" si="33"/>
        <v>10</v>
      </c>
      <c r="J532" s="35"/>
      <c r="K532" s="42">
        <f t="shared" si="32"/>
        <v>10</v>
      </c>
      <c r="L532" s="42"/>
      <c r="M532" s="108">
        <f t="shared" si="31"/>
        <v>10</v>
      </c>
      <c r="N532" s="234"/>
      <c r="O532" s="103">
        <f t="shared" si="34"/>
        <v>10</v>
      </c>
    </row>
    <row r="533" spans="1:15" ht="22.5" x14ac:dyDescent="0.2">
      <c r="A533" s="36" t="s">
        <v>14</v>
      </c>
      <c r="B533" s="37" t="s">
        <v>60</v>
      </c>
      <c r="C533" s="38" t="s">
        <v>3</v>
      </c>
      <c r="D533" s="37" t="s">
        <v>2</v>
      </c>
      <c r="E533" s="39" t="s">
        <v>66</v>
      </c>
      <c r="F533" s="40">
        <v>200</v>
      </c>
      <c r="G533" s="41">
        <f>G534</f>
        <v>10</v>
      </c>
      <c r="H533" s="41"/>
      <c r="I533" s="41">
        <f t="shared" si="33"/>
        <v>10</v>
      </c>
      <c r="J533" s="35"/>
      <c r="K533" s="42">
        <f t="shared" si="32"/>
        <v>10</v>
      </c>
      <c r="L533" s="42"/>
      <c r="M533" s="108">
        <f t="shared" si="31"/>
        <v>10</v>
      </c>
      <c r="N533" s="234"/>
      <c r="O533" s="103">
        <f t="shared" si="34"/>
        <v>10</v>
      </c>
    </row>
    <row r="534" spans="1:15" ht="22.5" x14ac:dyDescent="0.2">
      <c r="A534" s="36" t="s">
        <v>13</v>
      </c>
      <c r="B534" s="37" t="s">
        <v>60</v>
      </c>
      <c r="C534" s="38" t="s">
        <v>3</v>
      </c>
      <c r="D534" s="37" t="s">
        <v>2</v>
      </c>
      <c r="E534" s="39" t="s">
        <v>66</v>
      </c>
      <c r="F534" s="40">
        <v>240</v>
      </c>
      <c r="G534" s="41">
        <f>5+5</f>
        <v>10</v>
      </c>
      <c r="H534" s="41"/>
      <c r="I534" s="41">
        <f t="shared" si="33"/>
        <v>10</v>
      </c>
      <c r="J534" s="35"/>
      <c r="K534" s="42">
        <f t="shared" si="32"/>
        <v>10</v>
      </c>
      <c r="L534" s="42"/>
      <c r="M534" s="108">
        <f t="shared" si="31"/>
        <v>10</v>
      </c>
      <c r="N534" s="234"/>
      <c r="O534" s="103">
        <f t="shared" si="34"/>
        <v>10</v>
      </c>
    </row>
    <row r="535" spans="1:15" ht="45" x14ac:dyDescent="0.2">
      <c r="A535" s="29" t="s">
        <v>391</v>
      </c>
      <c r="B535" s="30">
        <v>14</v>
      </c>
      <c r="C535" s="31">
        <v>0</v>
      </c>
      <c r="D535" s="30">
        <v>0</v>
      </c>
      <c r="E535" s="32">
        <v>0</v>
      </c>
      <c r="F535" s="40"/>
      <c r="G535" s="41"/>
      <c r="H535" s="41"/>
      <c r="I535" s="41"/>
      <c r="J535" s="230">
        <f>J537</f>
        <v>6996.4852199999996</v>
      </c>
      <c r="K535" s="230">
        <f>K537</f>
        <v>6996.4852199999996</v>
      </c>
      <c r="L535" s="230">
        <f>L536</f>
        <v>129.22228000000001</v>
      </c>
      <c r="M535" s="231">
        <f t="shared" si="31"/>
        <v>7125.7074999999995</v>
      </c>
      <c r="N535" s="237">
        <f>N536</f>
        <v>10.707420000000001</v>
      </c>
      <c r="O535" s="227">
        <f t="shared" si="34"/>
        <v>7136.4149199999993</v>
      </c>
    </row>
    <row r="536" spans="1:15" ht="22.5" x14ac:dyDescent="0.2">
      <c r="A536" s="7" t="s">
        <v>365</v>
      </c>
      <c r="B536" s="37">
        <v>14</v>
      </c>
      <c r="C536" s="38">
        <v>0</v>
      </c>
      <c r="D536" s="37" t="s">
        <v>366</v>
      </c>
      <c r="E536" s="39">
        <v>55550</v>
      </c>
      <c r="F536" s="40"/>
      <c r="G536" s="41"/>
      <c r="H536" s="41"/>
      <c r="I536" s="41"/>
      <c r="J536" s="46">
        <f>J537</f>
        <v>6996.4852199999996</v>
      </c>
      <c r="K536" s="232">
        <f>K537</f>
        <v>6996.4852199999996</v>
      </c>
      <c r="L536" s="232">
        <f>L537</f>
        <v>129.22228000000001</v>
      </c>
      <c r="M536" s="232">
        <f t="shared" si="31"/>
        <v>7125.7074999999995</v>
      </c>
      <c r="N536" s="108">
        <f>N537</f>
        <v>10.707420000000001</v>
      </c>
      <c r="O536" s="103">
        <f t="shared" si="34"/>
        <v>7136.4149199999993</v>
      </c>
    </row>
    <row r="537" spans="1:15" ht="22.5" x14ac:dyDescent="0.2">
      <c r="A537" s="48" t="s">
        <v>358</v>
      </c>
      <c r="B537" s="37">
        <v>14</v>
      </c>
      <c r="C537" s="38">
        <v>0</v>
      </c>
      <c r="D537" s="37" t="str">
        <f>D536</f>
        <v>F2</v>
      </c>
      <c r="E537" s="39">
        <v>55550</v>
      </c>
      <c r="F537" s="40"/>
      <c r="G537" s="41"/>
      <c r="H537" s="41"/>
      <c r="I537" s="41"/>
      <c r="J537" s="46">
        <f>J538</f>
        <v>6996.4852199999996</v>
      </c>
      <c r="K537" s="47">
        <f>J537</f>
        <v>6996.4852199999996</v>
      </c>
      <c r="L537" s="47">
        <f>L538</f>
        <v>129.22228000000001</v>
      </c>
      <c r="M537" s="47">
        <f t="shared" si="31"/>
        <v>7125.7074999999995</v>
      </c>
      <c r="N537" s="236">
        <f>N538</f>
        <v>10.707420000000001</v>
      </c>
      <c r="O537" s="103">
        <f t="shared" si="34"/>
        <v>7136.4149199999993</v>
      </c>
    </row>
    <row r="538" spans="1:15" x14ac:dyDescent="0.2">
      <c r="A538" s="7" t="s">
        <v>29</v>
      </c>
      <c r="B538" s="37">
        <v>14</v>
      </c>
      <c r="C538" s="38">
        <v>0</v>
      </c>
      <c r="D538" s="37" t="str">
        <f>D537</f>
        <v>F2</v>
      </c>
      <c r="E538" s="39">
        <v>55550</v>
      </c>
      <c r="F538" s="40">
        <v>500</v>
      </c>
      <c r="G538" s="41"/>
      <c r="H538" s="41"/>
      <c r="I538" s="41"/>
      <c r="J538" s="46">
        <f>J539</f>
        <v>6996.4852199999996</v>
      </c>
      <c r="K538" s="47">
        <f>J538</f>
        <v>6996.4852199999996</v>
      </c>
      <c r="L538" s="47">
        <f>L539</f>
        <v>129.22228000000001</v>
      </c>
      <c r="M538" s="47">
        <f t="shared" si="31"/>
        <v>7125.7074999999995</v>
      </c>
      <c r="N538" s="236">
        <f>N539</f>
        <v>10.707420000000001</v>
      </c>
      <c r="O538" s="103">
        <f t="shared" si="34"/>
        <v>7136.4149199999993</v>
      </c>
    </row>
    <row r="539" spans="1:15" x14ac:dyDescent="0.2">
      <c r="A539" s="7" t="s">
        <v>28</v>
      </c>
      <c r="B539" s="37">
        <v>14</v>
      </c>
      <c r="C539" s="38">
        <v>0</v>
      </c>
      <c r="D539" s="37" t="str">
        <f>D538</f>
        <v>F2</v>
      </c>
      <c r="E539" s="39">
        <v>55550</v>
      </c>
      <c r="F539" s="40">
        <v>540</v>
      </c>
      <c r="G539" s="41"/>
      <c r="H539" s="41"/>
      <c r="I539" s="41"/>
      <c r="J539" s="46">
        <v>6996.4852199999996</v>
      </c>
      <c r="K539" s="47">
        <f>J539</f>
        <v>6996.4852199999996</v>
      </c>
      <c r="L539" s="47">
        <v>129.22228000000001</v>
      </c>
      <c r="M539" s="47">
        <f t="shared" si="31"/>
        <v>7125.7074999999995</v>
      </c>
      <c r="N539" s="236">
        <v>10.707420000000001</v>
      </c>
      <c r="O539" s="103">
        <f t="shared" si="34"/>
        <v>7136.4149199999993</v>
      </c>
    </row>
    <row r="540" spans="1:15" x14ac:dyDescent="0.2">
      <c r="A540" s="29" t="s">
        <v>303</v>
      </c>
      <c r="B540" s="30"/>
      <c r="C540" s="31"/>
      <c r="D540" s="30"/>
      <c r="E540" s="32"/>
      <c r="F540" s="33"/>
      <c r="G540" s="34">
        <f>G541+G546+G563+G569+G573+G587</f>
        <v>22024.5</v>
      </c>
      <c r="H540" s="34">
        <f>H541+H546+H563+H569+H573+H587</f>
        <v>1392.1151500000001</v>
      </c>
      <c r="I540" s="34">
        <f t="shared" si="33"/>
        <v>23416.615150000001</v>
      </c>
      <c r="J540" s="56">
        <f>J573+J587</f>
        <v>-127</v>
      </c>
      <c r="K540" s="28">
        <f t="shared" si="32"/>
        <v>23289.615150000001</v>
      </c>
      <c r="L540" s="28">
        <f>L587</f>
        <v>2818.835</v>
      </c>
      <c r="M540" s="112">
        <f>K540+L540</f>
        <v>26108.450150000001</v>
      </c>
      <c r="N540" s="227">
        <f>N541+N546+N563+N569+N573+N587</f>
        <v>-2506.2401400000008</v>
      </c>
      <c r="O540" s="227">
        <f t="shared" si="34"/>
        <v>23602.210009999999</v>
      </c>
    </row>
    <row r="541" spans="1:15" ht="22.5" x14ac:dyDescent="0.2">
      <c r="A541" s="29" t="s">
        <v>335</v>
      </c>
      <c r="B541" s="30" t="s">
        <v>108</v>
      </c>
      <c r="C541" s="31" t="s">
        <v>3</v>
      </c>
      <c r="D541" s="30" t="s">
        <v>2</v>
      </c>
      <c r="E541" s="32" t="s">
        <v>9</v>
      </c>
      <c r="F541" s="33" t="s">
        <v>7</v>
      </c>
      <c r="G541" s="34">
        <f>G542</f>
        <v>2650.8</v>
      </c>
      <c r="H541" s="34"/>
      <c r="I541" s="34">
        <f t="shared" si="33"/>
        <v>2650.8</v>
      </c>
      <c r="J541" s="35"/>
      <c r="K541" s="28">
        <f t="shared" si="32"/>
        <v>2650.8</v>
      </c>
      <c r="L541" s="28"/>
      <c r="M541" s="112">
        <f t="shared" si="31"/>
        <v>2650.8</v>
      </c>
      <c r="N541" s="234"/>
      <c r="O541" s="103">
        <f t="shared" si="34"/>
        <v>2650.8</v>
      </c>
    </row>
    <row r="542" spans="1:15" ht="22.5" x14ac:dyDescent="0.2">
      <c r="A542" s="36" t="s">
        <v>109</v>
      </c>
      <c r="B542" s="37" t="s">
        <v>108</v>
      </c>
      <c r="C542" s="38" t="s">
        <v>22</v>
      </c>
      <c r="D542" s="37" t="s">
        <v>2</v>
      </c>
      <c r="E542" s="39" t="s">
        <v>9</v>
      </c>
      <c r="F542" s="40" t="s">
        <v>7</v>
      </c>
      <c r="G542" s="41">
        <f>G543</f>
        <v>2650.8</v>
      </c>
      <c r="H542" s="41"/>
      <c r="I542" s="41">
        <f t="shared" si="33"/>
        <v>2650.8</v>
      </c>
      <c r="J542" s="35"/>
      <c r="K542" s="42">
        <f t="shared" si="32"/>
        <v>2650.8</v>
      </c>
      <c r="L542" s="42"/>
      <c r="M542" s="108">
        <f t="shared" si="31"/>
        <v>2650.8</v>
      </c>
      <c r="N542" s="234"/>
      <c r="O542" s="103">
        <f t="shared" si="34"/>
        <v>2650.8</v>
      </c>
    </row>
    <row r="543" spans="1:15" ht="22.5" x14ac:dyDescent="0.2">
      <c r="A543" s="36" t="s">
        <v>15</v>
      </c>
      <c r="B543" s="37" t="s">
        <v>108</v>
      </c>
      <c r="C543" s="38" t="s">
        <v>22</v>
      </c>
      <c r="D543" s="37" t="s">
        <v>2</v>
      </c>
      <c r="E543" s="39" t="s">
        <v>11</v>
      </c>
      <c r="F543" s="40" t="s">
        <v>7</v>
      </c>
      <c r="G543" s="41">
        <f>G544</f>
        <v>2650.8</v>
      </c>
      <c r="H543" s="41"/>
      <c r="I543" s="41">
        <f t="shared" si="33"/>
        <v>2650.8</v>
      </c>
      <c r="J543" s="35"/>
      <c r="K543" s="42">
        <f t="shared" si="32"/>
        <v>2650.8</v>
      </c>
      <c r="L543" s="42"/>
      <c r="M543" s="108">
        <f t="shared" si="31"/>
        <v>2650.8</v>
      </c>
      <c r="N543" s="234"/>
      <c r="O543" s="103">
        <f t="shared" si="34"/>
        <v>2650.8</v>
      </c>
    </row>
    <row r="544" spans="1:15" ht="45" x14ac:dyDescent="0.2">
      <c r="A544" s="36" t="s">
        <v>6</v>
      </c>
      <c r="B544" s="37" t="s">
        <v>108</v>
      </c>
      <c r="C544" s="38" t="s">
        <v>22</v>
      </c>
      <c r="D544" s="37" t="s">
        <v>2</v>
      </c>
      <c r="E544" s="39" t="s">
        <v>11</v>
      </c>
      <c r="F544" s="40">
        <v>100</v>
      </c>
      <c r="G544" s="41">
        <f>G545</f>
        <v>2650.8</v>
      </c>
      <c r="H544" s="41"/>
      <c r="I544" s="41">
        <f t="shared" si="33"/>
        <v>2650.8</v>
      </c>
      <c r="J544" s="35"/>
      <c r="K544" s="42">
        <f t="shared" si="32"/>
        <v>2650.8</v>
      </c>
      <c r="L544" s="42"/>
      <c r="M544" s="108">
        <f t="shared" si="31"/>
        <v>2650.8</v>
      </c>
      <c r="N544" s="234"/>
      <c r="O544" s="103">
        <f t="shared" si="34"/>
        <v>2650.8</v>
      </c>
    </row>
    <row r="545" spans="1:15" ht="22.5" x14ac:dyDescent="0.2">
      <c r="A545" s="36" t="s">
        <v>5</v>
      </c>
      <c r="B545" s="37" t="s">
        <v>108</v>
      </c>
      <c r="C545" s="38" t="s">
        <v>22</v>
      </c>
      <c r="D545" s="37" t="s">
        <v>2</v>
      </c>
      <c r="E545" s="39" t="s">
        <v>11</v>
      </c>
      <c r="F545" s="40">
        <v>120</v>
      </c>
      <c r="G545" s="41">
        <f>2167+483.8</f>
        <v>2650.8</v>
      </c>
      <c r="H545" s="41"/>
      <c r="I545" s="41">
        <f t="shared" si="33"/>
        <v>2650.8</v>
      </c>
      <c r="J545" s="35"/>
      <c r="K545" s="42">
        <f t="shared" si="32"/>
        <v>2650.8</v>
      </c>
      <c r="L545" s="42"/>
      <c r="M545" s="108">
        <f t="shared" si="31"/>
        <v>2650.8</v>
      </c>
      <c r="N545" s="234"/>
      <c r="O545" s="103">
        <f t="shared" si="34"/>
        <v>2650.8</v>
      </c>
    </row>
    <row r="546" spans="1:15" ht="45" x14ac:dyDescent="0.2">
      <c r="A546" s="29" t="s">
        <v>24</v>
      </c>
      <c r="B546" s="30" t="s">
        <v>19</v>
      </c>
      <c r="C546" s="31" t="s">
        <v>3</v>
      </c>
      <c r="D546" s="30" t="s">
        <v>2</v>
      </c>
      <c r="E546" s="32" t="s">
        <v>9</v>
      </c>
      <c r="F546" s="33" t="s">
        <v>7</v>
      </c>
      <c r="G546" s="34">
        <f>G547+G551+G559</f>
        <v>4402</v>
      </c>
      <c r="H546" s="34"/>
      <c r="I546" s="34">
        <f t="shared" si="33"/>
        <v>4402</v>
      </c>
      <c r="J546" s="35"/>
      <c r="K546" s="28">
        <f t="shared" si="32"/>
        <v>4402</v>
      </c>
      <c r="L546" s="28"/>
      <c r="M546" s="112">
        <f t="shared" ref="M546:M604" si="35">K546+L546</f>
        <v>4402</v>
      </c>
      <c r="N546" s="112">
        <f>N547+N551+N559</f>
        <v>0</v>
      </c>
      <c r="O546" s="227">
        <f t="shared" si="34"/>
        <v>4402</v>
      </c>
    </row>
    <row r="547" spans="1:15" ht="22.5" x14ac:dyDescent="0.2">
      <c r="A547" s="36" t="s">
        <v>23</v>
      </c>
      <c r="B547" s="37" t="s">
        <v>19</v>
      </c>
      <c r="C547" s="38" t="s">
        <v>22</v>
      </c>
      <c r="D547" s="37" t="s">
        <v>2</v>
      </c>
      <c r="E547" s="39" t="s">
        <v>9</v>
      </c>
      <c r="F547" s="40" t="s">
        <v>7</v>
      </c>
      <c r="G547" s="41">
        <f>G548</f>
        <v>1967.2</v>
      </c>
      <c r="H547" s="41"/>
      <c r="I547" s="41">
        <f t="shared" si="33"/>
        <v>1967.2</v>
      </c>
      <c r="J547" s="35"/>
      <c r="K547" s="42">
        <f t="shared" si="32"/>
        <v>1967.2</v>
      </c>
      <c r="L547" s="42"/>
      <c r="M547" s="108">
        <f t="shared" si="35"/>
        <v>1967.2</v>
      </c>
      <c r="N547" s="234"/>
      <c r="O547" s="103">
        <f t="shared" si="34"/>
        <v>1967.2</v>
      </c>
    </row>
    <row r="548" spans="1:15" ht="22.5" x14ac:dyDescent="0.2">
      <c r="A548" s="36" t="s">
        <v>15</v>
      </c>
      <c r="B548" s="37" t="s">
        <v>19</v>
      </c>
      <c r="C548" s="38" t="s">
        <v>22</v>
      </c>
      <c r="D548" s="37" t="s">
        <v>2</v>
      </c>
      <c r="E548" s="39" t="s">
        <v>11</v>
      </c>
      <c r="F548" s="40" t="s">
        <v>7</v>
      </c>
      <c r="G548" s="41">
        <f>G549</f>
        <v>1967.2</v>
      </c>
      <c r="H548" s="41"/>
      <c r="I548" s="41">
        <f t="shared" si="33"/>
        <v>1967.2</v>
      </c>
      <c r="J548" s="35"/>
      <c r="K548" s="42">
        <f t="shared" si="32"/>
        <v>1967.2</v>
      </c>
      <c r="L548" s="42"/>
      <c r="M548" s="108">
        <f t="shared" si="35"/>
        <v>1967.2</v>
      </c>
      <c r="N548" s="234"/>
      <c r="O548" s="103">
        <f t="shared" si="34"/>
        <v>1967.2</v>
      </c>
    </row>
    <row r="549" spans="1:15" ht="45" x14ac:dyDescent="0.2">
      <c r="A549" s="36" t="s">
        <v>6</v>
      </c>
      <c r="B549" s="37" t="s">
        <v>19</v>
      </c>
      <c r="C549" s="38" t="s">
        <v>22</v>
      </c>
      <c r="D549" s="37" t="s">
        <v>2</v>
      </c>
      <c r="E549" s="39" t="s">
        <v>11</v>
      </c>
      <c r="F549" s="40">
        <v>100</v>
      </c>
      <c r="G549" s="41">
        <f>G550</f>
        <v>1967.2</v>
      </c>
      <c r="H549" s="41"/>
      <c r="I549" s="41">
        <f t="shared" si="33"/>
        <v>1967.2</v>
      </c>
      <c r="J549" s="35"/>
      <c r="K549" s="42">
        <f t="shared" si="32"/>
        <v>1967.2</v>
      </c>
      <c r="L549" s="42"/>
      <c r="M549" s="108">
        <f t="shared" si="35"/>
        <v>1967.2</v>
      </c>
      <c r="N549" s="234"/>
      <c r="O549" s="103">
        <f t="shared" si="34"/>
        <v>1967.2</v>
      </c>
    </row>
    <row r="550" spans="1:15" ht="22.5" x14ac:dyDescent="0.2">
      <c r="A550" s="36" t="s">
        <v>5</v>
      </c>
      <c r="B550" s="37" t="s">
        <v>19</v>
      </c>
      <c r="C550" s="38" t="s">
        <v>22</v>
      </c>
      <c r="D550" s="37" t="s">
        <v>2</v>
      </c>
      <c r="E550" s="39" t="s">
        <v>11</v>
      </c>
      <c r="F550" s="40">
        <v>120</v>
      </c>
      <c r="G550" s="41">
        <v>1967.2</v>
      </c>
      <c r="H550" s="41"/>
      <c r="I550" s="41">
        <f t="shared" si="33"/>
        <v>1967.2</v>
      </c>
      <c r="J550" s="35"/>
      <c r="K550" s="42">
        <f t="shared" si="32"/>
        <v>1967.2</v>
      </c>
      <c r="L550" s="42"/>
      <c r="M550" s="108">
        <f t="shared" si="35"/>
        <v>1967.2</v>
      </c>
      <c r="N550" s="234"/>
      <c r="O550" s="103">
        <f t="shared" si="34"/>
        <v>1967.2</v>
      </c>
    </row>
    <row r="551" spans="1:15" x14ac:dyDescent="0.2">
      <c r="A551" s="36" t="s">
        <v>21</v>
      </c>
      <c r="B551" s="37" t="s">
        <v>19</v>
      </c>
      <c r="C551" s="38" t="s">
        <v>20</v>
      </c>
      <c r="D551" s="37" t="s">
        <v>2</v>
      </c>
      <c r="E551" s="39" t="s">
        <v>9</v>
      </c>
      <c r="F551" s="40" t="s">
        <v>7</v>
      </c>
      <c r="G551" s="41">
        <f>G552</f>
        <v>1934.2</v>
      </c>
      <c r="H551" s="41">
        <f>H552</f>
        <v>0</v>
      </c>
      <c r="I551" s="41">
        <f t="shared" si="33"/>
        <v>1934.2</v>
      </c>
      <c r="J551" s="35"/>
      <c r="K551" s="42">
        <f t="shared" si="32"/>
        <v>1934.2</v>
      </c>
      <c r="L551" s="42"/>
      <c r="M551" s="108">
        <f t="shared" si="35"/>
        <v>1934.2</v>
      </c>
      <c r="N551" s="103">
        <f>N552</f>
        <v>27.651399999999999</v>
      </c>
      <c r="O551" s="103">
        <f t="shared" si="34"/>
        <v>1961.8514</v>
      </c>
    </row>
    <row r="552" spans="1:15" ht="22.5" x14ac:dyDescent="0.2">
      <c r="A552" s="36" t="s">
        <v>15</v>
      </c>
      <c r="B552" s="37" t="s">
        <v>19</v>
      </c>
      <c r="C552" s="38" t="s">
        <v>20</v>
      </c>
      <c r="D552" s="37" t="s">
        <v>2</v>
      </c>
      <c r="E552" s="39" t="s">
        <v>11</v>
      </c>
      <c r="F552" s="40" t="s">
        <v>7</v>
      </c>
      <c r="G552" s="41">
        <f>G553+G555</f>
        <v>1934.2</v>
      </c>
      <c r="H552" s="41">
        <f>H553+H555+H557</f>
        <v>0</v>
      </c>
      <c r="I552" s="41">
        <f t="shared" si="33"/>
        <v>1934.2</v>
      </c>
      <c r="J552" s="35"/>
      <c r="K552" s="42">
        <f t="shared" si="32"/>
        <v>1934.2</v>
      </c>
      <c r="L552" s="42"/>
      <c r="M552" s="108">
        <f t="shared" si="35"/>
        <v>1934.2</v>
      </c>
      <c r="N552" s="235">
        <f>N553+N555+N557</f>
        <v>27.651399999999999</v>
      </c>
      <c r="O552" s="103">
        <f t="shared" si="34"/>
        <v>1961.8514</v>
      </c>
    </row>
    <row r="553" spans="1:15" ht="45" x14ac:dyDescent="0.2">
      <c r="A553" s="36" t="s">
        <v>6</v>
      </c>
      <c r="B553" s="37" t="s">
        <v>19</v>
      </c>
      <c r="C553" s="38" t="s">
        <v>20</v>
      </c>
      <c r="D553" s="37" t="s">
        <v>2</v>
      </c>
      <c r="E553" s="39" t="s">
        <v>11</v>
      </c>
      <c r="F553" s="40">
        <v>100</v>
      </c>
      <c r="G553" s="41">
        <f>G554</f>
        <v>1525.2</v>
      </c>
      <c r="H553" s="41"/>
      <c r="I553" s="41">
        <f t="shared" si="33"/>
        <v>1525.2</v>
      </c>
      <c r="J553" s="35"/>
      <c r="K553" s="42">
        <f t="shared" si="32"/>
        <v>1525.2</v>
      </c>
      <c r="L553" s="42"/>
      <c r="M553" s="108">
        <f t="shared" si="35"/>
        <v>1525.2</v>
      </c>
      <c r="N553" s="235">
        <f>N554</f>
        <v>27.651399999999999</v>
      </c>
      <c r="O553" s="103">
        <f t="shared" si="34"/>
        <v>1552.8514</v>
      </c>
    </row>
    <row r="554" spans="1:15" ht="22.5" x14ac:dyDescent="0.2">
      <c r="A554" s="36" t="s">
        <v>5</v>
      </c>
      <c r="B554" s="37" t="s">
        <v>19</v>
      </c>
      <c r="C554" s="38" t="s">
        <v>20</v>
      </c>
      <c r="D554" s="37" t="s">
        <v>2</v>
      </c>
      <c r="E554" s="39" t="s">
        <v>11</v>
      </c>
      <c r="F554" s="40">
        <v>120</v>
      </c>
      <c r="G554" s="41">
        <f>331.7+95+1098.5</f>
        <v>1525.2</v>
      </c>
      <c r="H554" s="41"/>
      <c r="I554" s="41">
        <f t="shared" si="33"/>
        <v>1525.2</v>
      </c>
      <c r="J554" s="35"/>
      <c r="K554" s="42">
        <f t="shared" si="32"/>
        <v>1525.2</v>
      </c>
      <c r="L554" s="42"/>
      <c r="M554" s="108">
        <f t="shared" si="35"/>
        <v>1525.2</v>
      </c>
      <c r="N554" s="235">
        <v>27.651399999999999</v>
      </c>
      <c r="O554" s="103">
        <f t="shared" si="34"/>
        <v>1552.8514</v>
      </c>
    </row>
    <row r="555" spans="1:15" ht="22.5" x14ac:dyDescent="0.2">
      <c r="A555" s="36" t="s">
        <v>14</v>
      </c>
      <c r="B555" s="37" t="s">
        <v>19</v>
      </c>
      <c r="C555" s="38" t="s">
        <v>20</v>
      </c>
      <c r="D555" s="37" t="s">
        <v>2</v>
      </c>
      <c r="E555" s="39" t="s">
        <v>11</v>
      </c>
      <c r="F555" s="40">
        <v>200</v>
      </c>
      <c r="G555" s="41">
        <f>G556</f>
        <v>409</v>
      </c>
      <c r="H555" s="41">
        <f>H556</f>
        <v>-0.3</v>
      </c>
      <c r="I555" s="41">
        <f t="shared" si="33"/>
        <v>408.7</v>
      </c>
      <c r="J555" s="35"/>
      <c r="K555" s="42">
        <f t="shared" si="32"/>
        <v>408.7</v>
      </c>
      <c r="L555" s="42"/>
      <c r="M555" s="108">
        <f t="shared" si="35"/>
        <v>408.7</v>
      </c>
      <c r="N555" s="234"/>
      <c r="O555" s="103">
        <f t="shared" si="34"/>
        <v>408.7</v>
      </c>
    </row>
    <row r="556" spans="1:15" ht="22.5" x14ac:dyDescent="0.2">
      <c r="A556" s="36" t="s">
        <v>13</v>
      </c>
      <c r="B556" s="37" t="s">
        <v>19</v>
      </c>
      <c r="C556" s="38" t="s">
        <v>20</v>
      </c>
      <c r="D556" s="37" t="s">
        <v>2</v>
      </c>
      <c r="E556" s="39" t="s">
        <v>11</v>
      </c>
      <c r="F556" s="40">
        <v>240</v>
      </c>
      <c r="G556" s="41">
        <f>386.6+22.4</f>
        <v>409</v>
      </c>
      <c r="H556" s="41">
        <v>-0.3</v>
      </c>
      <c r="I556" s="41">
        <f t="shared" si="33"/>
        <v>408.7</v>
      </c>
      <c r="J556" s="35"/>
      <c r="K556" s="42">
        <f t="shared" si="32"/>
        <v>408.7</v>
      </c>
      <c r="L556" s="42"/>
      <c r="M556" s="108">
        <f t="shared" si="35"/>
        <v>408.7</v>
      </c>
      <c r="N556" s="234"/>
      <c r="O556" s="103">
        <f t="shared" si="34"/>
        <v>408.7</v>
      </c>
    </row>
    <row r="557" spans="1:15" x14ac:dyDescent="0.2">
      <c r="A557" s="7" t="s">
        <v>76</v>
      </c>
      <c r="B557" s="37" t="s">
        <v>19</v>
      </c>
      <c r="C557" s="38" t="s">
        <v>20</v>
      </c>
      <c r="D557" s="37" t="s">
        <v>2</v>
      </c>
      <c r="E557" s="39" t="s">
        <v>11</v>
      </c>
      <c r="F557" s="40">
        <v>800</v>
      </c>
      <c r="G557" s="41"/>
      <c r="H557" s="41">
        <f>H558</f>
        <v>0.3</v>
      </c>
      <c r="I557" s="41">
        <f t="shared" si="33"/>
        <v>0.3</v>
      </c>
      <c r="J557" s="35"/>
      <c r="K557" s="42">
        <f t="shared" si="32"/>
        <v>0.3</v>
      </c>
      <c r="L557" s="42"/>
      <c r="M557" s="108">
        <f t="shared" si="35"/>
        <v>0.3</v>
      </c>
      <c r="N557" s="234"/>
      <c r="O557" s="103">
        <f t="shared" si="34"/>
        <v>0.3</v>
      </c>
    </row>
    <row r="558" spans="1:15" x14ac:dyDescent="0.2">
      <c r="A558" s="7" t="s">
        <v>75</v>
      </c>
      <c r="B558" s="37" t="s">
        <v>19</v>
      </c>
      <c r="C558" s="38" t="s">
        <v>20</v>
      </c>
      <c r="D558" s="37" t="s">
        <v>2</v>
      </c>
      <c r="E558" s="39" t="s">
        <v>11</v>
      </c>
      <c r="F558" s="40">
        <v>850</v>
      </c>
      <c r="G558" s="41"/>
      <c r="H558" s="41">
        <v>0.3</v>
      </c>
      <c r="I558" s="41">
        <f t="shared" si="33"/>
        <v>0.3</v>
      </c>
      <c r="J558" s="35"/>
      <c r="K558" s="42">
        <f t="shared" si="32"/>
        <v>0.3</v>
      </c>
      <c r="L558" s="42"/>
      <c r="M558" s="108">
        <f t="shared" si="35"/>
        <v>0.3</v>
      </c>
      <c r="N558" s="234"/>
      <c r="O558" s="103">
        <f t="shared" si="34"/>
        <v>0.3</v>
      </c>
    </row>
    <row r="559" spans="1:15" ht="22.5" x14ac:dyDescent="0.2">
      <c r="A559" s="7" t="s">
        <v>290</v>
      </c>
      <c r="B559" s="37" t="s">
        <v>19</v>
      </c>
      <c r="C559" s="38" t="s">
        <v>18</v>
      </c>
      <c r="D559" s="37" t="s">
        <v>2</v>
      </c>
      <c r="E559" s="39" t="s">
        <v>9</v>
      </c>
      <c r="F559" s="40" t="s">
        <v>7</v>
      </c>
      <c r="G559" s="41">
        <f>G560</f>
        <v>500.59999999999997</v>
      </c>
      <c r="H559" s="41"/>
      <c r="I559" s="41">
        <f t="shared" si="33"/>
        <v>500.59999999999997</v>
      </c>
      <c r="J559" s="35"/>
      <c r="K559" s="42">
        <f t="shared" si="32"/>
        <v>500.59999999999997</v>
      </c>
      <c r="L559" s="42"/>
      <c r="M559" s="108">
        <f t="shared" si="35"/>
        <v>500.59999999999997</v>
      </c>
      <c r="N559" s="235">
        <f>N560</f>
        <v>-27.651399999999999</v>
      </c>
      <c r="O559" s="103">
        <f t="shared" si="34"/>
        <v>472.94859999999994</v>
      </c>
    </row>
    <row r="560" spans="1:15" ht="22.5" x14ac:dyDescent="0.2">
      <c r="A560" s="36" t="s">
        <v>15</v>
      </c>
      <c r="B560" s="37" t="s">
        <v>19</v>
      </c>
      <c r="C560" s="38" t="s">
        <v>18</v>
      </c>
      <c r="D560" s="37" t="s">
        <v>2</v>
      </c>
      <c r="E560" s="39" t="s">
        <v>11</v>
      </c>
      <c r="F560" s="40" t="s">
        <v>7</v>
      </c>
      <c r="G560" s="41">
        <f>G561</f>
        <v>500.59999999999997</v>
      </c>
      <c r="H560" s="41"/>
      <c r="I560" s="41">
        <f t="shared" si="33"/>
        <v>500.59999999999997</v>
      </c>
      <c r="J560" s="35"/>
      <c r="K560" s="42">
        <f t="shared" si="32"/>
        <v>500.59999999999997</v>
      </c>
      <c r="L560" s="42"/>
      <c r="M560" s="108">
        <f t="shared" si="35"/>
        <v>500.59999999999997</v>
      </c>
      <c r="N560" s="235">
        <f>N561</f>
        <v>-27.651399999999999</v>
      </c>
      <c r="O560" s="103">
        <f t="shared" si="34"/>
        <v>472.94859999999994</v>
      </c>
    </row>
    <row r="561" spans="1:16" ht="45" x14ac:dyDescent="0.2">
      <c r="A561" s="36" t="s">
        <v>6</v>
      </c>
      <c r="B561" s="37" t="s">
        <v>19</v>
      </c>
      <c r="C561" s="38" t="s">
        <v>18</v>
      </c>
      <c r="D561" s="37" t="s">
        <v>2</v>
      </c>
      <c r="E561" s="39" t="s">
        <v>11</v>
      </c>
      <c r="F561" s="40">
        <v>100</v>
      </c>
      <c r="G561" s="41">
        <f>G562</f>
        <v>500.59999999999997</v>
      </c>
      <c r="H561" s="41"/>
      <c r="I561" s="41">
        <f t="shared" si="33"/>
        <v>500.59999999999997</v>
      </c>
      <c r="J561" s="35"/>
      <c r="K561" s="42">
        <f t="shared" si="32"/>
        <v>500.59999999999997</v>
      </c>
      <c r="L561" s="42"/>
      <c r="M561" s="108">
        <f t="shared" si="35"/>
        <v>500.59999999999997</v>
      </c>
      <c r="N561" s="235">
        <f>N562</f>
        <v>-27.651399999999999</v>
      </c>
      <c r="O561" s="103">
        <f t="shared" si="34"/>
        <v>472.94859999999994</v>
      </c>
    </row>
    <row r="562" spans="1:16" ht="22.5" x14ac:dyDescent="0.2">
      <c r="A562" s="36" t="s">
        <v>5</v>
      </c>
      <c r="B562" s="37" t="s">
        <v>19</v>
      </c>
      <c r="C562" s="38" t="s">
        <v>18</v>
      </c>
      <c r="D562" s="37" t="s">
        <v>2</v>
      </c>
      <c r="E562" s="39" t="s">
        <v>11</v>
      </c>
      <c r="F562" s="40">
        <v>120</v>
      </c>
      <c r="G562" s="41">
        <f>22.9+470.7+7</f>
        <v>500.59999999999997</v>
      </c>
      <c r="H562" s="41"/>
      <c r="I562" s="41">
        <f t="shared" si="33"/>
        <v>500.59999999999997</v>
      </c>
      <c r="J562" s="35"/>
      <c r="K562" s="42">
        <f t="shared" si="32"/>
        <v>500.59999999999997</v>
      </c>
      <c r="L562" s="42"/>
      <c r="M562" s="108">
        <f t="shared" si="35"/>
        <v>500.59999999999997</v>
      </c>
      <c r="N562" s="235">
        <v>-27.651399999999999</v>
      </c>
      <c r="O562" s="103">
        <f t="shared" si="34"/>
        <v>472.94859999999994</v>
      </c>
    </row>
    <row r="563" spans="1:16" ht="33.75" x14ac:dyDescent="0.2">
      <c r="A563" s="29" t="s">
        <v>16</v>
      </c>
      <c r="B563" s="30" t="s">
        <v>12</v>
      </c>
      <c r="C563" s="31" t="s">
        <v>3</v>
      </c>
      <c r="D563" s="30" t="s">
        <v>2</v>
      </c>
      <c r="E563" s="32" t="s">
        <v>9</v>
      </c>
      <c r="F563" s="33" t="s">
        <v>7</v>
      </c>
      <c r="G563" s="34">
        <f>G564</f>
        <v>1467.2</v>
      </c>
      <c r="H563" s="34"/>
      <c r="I563" s="34">
        <f t="shared" si="33"/>
        <v>1467.2</v>
      </c>
      <c r="J563" s="34"/>
      <c r="K563" s="28">
        <f t="shared" si="32"/>
        <v>1467.2</v>
      </c>
      <c r="L563" s="28"/>
      <c r="M563" s="112">
        <f t="shared" si="35"/>
        <v>1467.2</v>
      </c>
      <c r="N563" s="234"/>
      <c r="O563" s="227">
        <f t="shared" si="34"/>
        <v>1467.2</v>
      </c>
    </row>
    <row r="564" spans="1:16" ht="22.5" x14ac:dyDescent="0.2">
      <c r="A564" s="36" t="s">
        <v>15</v>
      </c>
      <c r="B564" s="37" t="s">
        <v>12</v>
      </c>
      <c r="C564" s="38" t="s">
        <v>3</v>
      </c>
      <c r="D564" s="37" t="s">
        <v>2</v>
      </c>
      <c r="E564" s="39" t="s">
        <v>11</v>
      </c>
      <c r="F564" s="40" t="s">
        <v>7</v>
      </c>
      <c r="G564" s="41">
        <f>G565+G567</f>
        <v>1467.2</v>
      </c>
      <c r="H564" s="41"/>
      <c r="I564" s="41">
        <f t="shared" si="33"/>
        <v>1467.2</v>
      </c>
      <c r="J564" s="35"/>
      <c r="K564" s="42">
        <f t="shared" si="32"/>
        <v>1467.2</v>
      </c>
      <c r="L564" s="42"/>
      <c r="M564" s="108">
        <f t="shared" si="35"/>
        <v>1467.2</v>
      </c>
      <c r="N564" s="234"/>
      <c r="O564" s="103">
        <f t="shared" si="34"/>
        <v>1467.2</v>
      </c>
    </row>
    <row r="565" spans="1:16" ht="45" x14ac:dyDescent="0.2">
      <c r="A565" s="36" t="s">
        <v>6</v>
      </c>
      <c r="B565" s="37" t="s">
        <v>12</v>
      </c>
      <c r="C565" s="38" t="s">
        <v>3</v>
      </c>
      <c r="D565" s="37" t="s">
        <v>2</v>
      </c>
      <c r="E565" s="39" t="s">
        <v>11</v>
      </c>
      <c r="F565" s="40">
        <v>100</v>
      </c>
      <c r="G565" s="41">
        <f>G566</f>
        <v>1411.2</v>
      </c>
      <c r="H565" s="41"/>
      <c r="I565" s="41">
        <f t="shared" si="33"/>
        <v>1411.2</v>
      </c>
      <c r="J565" s="35"/>
      <c r="K565" s="42">
        <f t="shared" si="32"/>
        <v>1411.2</v>
      </c>
      <c r="L565" s="42"/>
      <c r="M565" s="108">
        <f t="shared" si="35"/>
        <v>1411.2</v>
      </c>
      <c r="N565" s="234"/>
      <c r="O565" s="103">
        <f t="shared" si="34"/>
        <v>1411.2</v>
      </c>
    </row>
    <row r="566" spans="1:16" ht="22.5" x14ac:dyDescent="0.2">
      <c r="A566" s="36" t="s">
        <v>5</v>
      </c>
      <c r="B566" s="37" t="s">
        <v>12</v>
      </c>
      <c r="C566" s="38" t="s">
        <v>3</v>
      </c>
      <c r="D566" s="37" t="s">
        <v>2</v>
      </c>
      <c r="E566" s="39" t="s">
        <v>11</v>
      </c>
      <c r="F566" s="40">
        <v>120</v>
      </c>
      <c r="G566" s="41">
        <f>1049+45.4+316.8</f>
        <v>1411.2</v>
      </c>
      <c r="H566" s="41"/>
      <c r="I566" s="41">
        <f t="shared" si="33"/>
        <v>1411.2</v>
      </c>
      <c r="J566" s="35"/>
      <c r="K566" s="42">
        <f t="shared" si="32"/>
        <v>1411.2</v>
      </c>
      <c r="L566" s="42"/>
      <c r="M566" s="108">
        <f t="shared" si="35"/>
        <v>1411.2</v>
      </c>
      <c r="N566" s="234"/>
      <c r="O566" s="103">
        <f t="shared" si="34"/>
        <v>1411.2</v>
      </c>
    </row>
    <row r="567" spans="1:16" ht="22.5" x14ac:dyDescent="0.2">
      <c r="A567" s="36" t="s">
        <v>14</v>
      </c>
      <c r="B567" s="37" t="s">
        <v>12</v>
      </c>
      <c r="C567" s="38" t="s">
        <v>3</v>
      </c>
      <c r="D567" s="37" t="s">
        <v>2</v>
      </c>
      <c r="E567" s="39" t="s">
        <v>11</v>
      </c>
      <c r="F567" s="40">
        <v>200</v>
      </c>
      <c r="G567" s="41">
        <f>G568</f>
        <v>56</v>
      </c>
      <c r="H567" s="41"/>
      <c r="I567" s="41">
        <f t="shared" si="33"/>
        <v>56</v>
      </c>
      <c r="J567" s="35"/>
      <c r="K567" s="42">
        <f t="shared" ref="K567:K604" si="36">I567+J567</f>
        <v>56</v>
      </c>
      <c r="L567" s="42"/>
      <c r="M567" s="108">
        <f t="shared" si="35"/>
        <v>56</v>
      </c>
      <c r="N567" s="234"/>
      <c r="O567" s="103">
        <f t="shared" si="34"/>
        <v>56</v>
      </c>
    </row>
    <row r="568" spans="1:16" ht="22.5" x14ac:dyDescent="0.2">
      <c r="A568" s="36" t="s">
        <v>13</v>
      </c>
      <c r="B568" s="37" t="s">
        <v>12</v>
      </c>
      <c r="C568" s="38" t="s">
        <v>3</v>
      </c>
      <c r="D568" s="37" t="s">
        <v>2</v>
      </c>
      <c r="E568" s="39" t="s">
        <v>11</v>
      </c>
      <c r="F568" s="40">
        <v>240</v>
      </c>
      <c r="G568" s="41">
        <v>56</v>
      </c>
      <c r="H568" s="41"/>
      <c r="I568" s="41">
        <f t="shared" si="33"/>
        <v>56</v>
      </c>
      <c r="J568" s="35"/>
      <c r="K568" s="42">
        <f t="shared" si="36"/>
        <v>56</v>
      </c>
      <c r="L568" s="42"/>
      <c r="M568" s="108">
        <f t="shared" si="35"/>
        <v>56</v>
      </c>
      <c r="N568" s="234"/>
      <c r="O568" s="103">
        <f t="shared" si="34"/>
        <v>56</v>
      </c>
    </row>
    <row r="569" spans="1:16" ht="33.75" x14ac:dyDescent="0.2">
      <c r="A569" s="57" t="s">
        <v>99</v>
      </c>
      <c r="B569" s="30" t="s">
        <v>97</v>
      </c>
      <c r="C569" s="31" t="s">
        <v>3</v>
      </c>
      <c r="D569" s="30" t="s">
        <v>2</v>
      </c>
      <c r="E569" s="32" t="s">
        <v>9</v>
      </c>
      <c r="F569" s="33" t="s">
        <v>7</v>
      </c>
      <c r="G569" s="34">
        <f>G570</f>
        <v>133</v>
      </c>
      <c r="H569" s="34"/>
      <c r="I569" s="34">
        <f t="shared" si="33"/>
        <v>133</v>
      </c>
      <c r="J569" s="35"/>
      <c r="K569" s="28">
        <f t="shared" si="36"/>
        <v>133</v>
      </c>
      <c r="L569" s="28"/>
      <c r="M569" s="112">
        <f t="shared" si="35"/>
        <v>133</v>
      </c>
      <c r="N569" s="234"/>
      <c r="O569" s="103">
        <f t="shared" si="34"/>
        <v>133</v>
      </c>
    </row>
    <row r="570" spans="1:16" ht="22.5" x14ac:dyDescent="0.2">
      <c r="A570" s="36" t="s">
        <v>344</v>
      </c>
      <c r="B570" s="37" t="s">
        <v>97</v>
      </c>
      <c r="C570" s="38" t="s">
        <v>3</v>
      </c>
      <c r="D570" s="37" t="s">
        <v>2</v>
      </c>
      <c r="E570" s="39" t="s">
        <v>96</v>
      </c>
      <c r="F570" s="40" t="s">
        <v>7</v>
      </c>
      <c r="G570" s="41">
        <f>G571</f>
        <v>133</v>
      </c>
      <c r="H570" s="41"/>
      <c r="I570" s="41">
        <f t="shared" si="33"/>
        <v>133</v>
      </c>
      <c r="J570" s="35"/>
      <c r="K570" s="42">
        <f t="shared" si="36"/>
        <v>133</v>
      </c>
      <c r="L570" s="42"/>
      <c r="M570" s="108">
        <f t="shared" si="35"/>
        <v>133</v>
      </c>
      <c r="N570" s="234"/>
      <c r="O570" s="103">
        <f t="shared" si="34"/>
        <v>133</v>
      </c>
    </row>
    <row r="571" spans="1:16" x14ac:dyDescent="0.2">
      <c r="A571" s="36" t="s">
        <v>76</v>
      </c>
      <c r="B571" s="37" t="s">
        <v>97</v>
      </c>
      <c r="C571" s="38" t="s">
        <v>3</v>
      </c>
      <c r="D571" s="37" t="s">
        <v>2</v>
      </c>
      <c r="E571" s="39" t="s">
        <v>96</v>
      </c>
      <c r="F571" s="40">
        <v>800</v>
      </c>
      <c r="G571" s="41">
        <f>G572</f>
        <v>133</v>
      </c>
      <c r="H571" s="41"/>
      <c r="I571" s="41">
        <f t="shared" si="33"/>
        <v>133</v>
      </c>
      <c r="J571" s="35"/>
      <c r="K571" s="42">
        <f t="shared" si="36"/>
        <v>133</v>
      </c>
      <c r="L571" s="42"/>
      <c r="M571" s="108">
        <f t="shared" si="35"/>
        <v>133</v>
      </c>
      <c r="N571" s="234"/>
      <c r="O571" s="103">
        <f t="shared" si="34"/>
        <v>133</v>
      </c>
    </row>
    <row r="572" spans="1:16" x14ac:dyDescent="0.2">
      <c r="A572" s="36" t="s">
        <v>98</v>
      </c>
      <c r="B572" s="37" t="s">
        <v>97</v>
      </c>
      <c r="C572" s="38" t="s">
        <v>3</v>
      </c>
      <c r="D572" s="37" t="s">
        <v>2</v>
      </c>
      <c r="E572" s="39" t="s">
        <v>96</v>
      </c>
      <c r="F572" s="40">
        <v>880</v>
      </c>
      <c r="G572" s="41">
        <v>133</v>
      </c>
      <c r="H572" s="41"/>
      <c r="I572" s="41">
        <f t="shared" si="33"/>
        <v>133</v>
      </c>
      <c r="J572" s="35"/>
      <c r="K572" s="42">
        <f t="shared" si="36"/>
        <v>133</v>
      </c>
      <c r="L572" s="42"/>
      <c r="M572" s="108">
        <f t="shared" si="35"/>
        <v>133</v>
      </c>
      <c r="N572" s="234"/>
      <c r="O572" s="103">
        <f t="shared" si="34"/>
        <v>133</v>
      </c>
    </row>
    <row r="573" spans="1:16" ht="22.5" x14ac:dyDescent="0.2">
      <c r="A573" s="29" t="s">
        <v>32</v>
      </c>
      <c r="B573" s="30" t="s">
        <v>31</v>
      </c>
      <c r="C573" s="31" t="s">
        <v>3</v>
      </c>
      <c r="D573" s="30" t="s">
        <v>2</v>
      </c>
      <c r="E573" s="32" t="s">
        <v>9</v>
      </c>
      <c r="F573" s="33" t="s">
        <v>7</v>
      </c>
      <c r="G573" s="34">
        <f>G574</f>
        <v>5000</v>
      </c>
      <c r="H573" s="34"/>
      <c r="I573" s="34">
        <f t="shared" si="33"/>
        <v>5000</v>
      </c>
      <c r="J573" s="34">
        <f>J574</f>
        <v>0</v>
      </c>
      <c r="K573" s="28">
        <f t="shared" si="36"/>
        <v>5000</v>
      </c>
      <c r="L573" s="28"/>
      <c r="M573" s="112">
        <f t="shared" si="35"/>
        <v>5000</v>
      </c>
      <c r="N573" s="227">
        <f>N574</f>
        <v>799.99999999999977</v>
      </c>
      <c r="O573" s="227">
        <f t="shared" si="34"/>
        <v>5800</v>
      </c>
    </row>
    <row r="574" spans="1:16" ht="22.5" x14ac:dyDescent="0.2">
      <c r="A574" s="36" t="s">
        <v>32</v>
      </c>
      <c r="B574" s="37" t="s">
        <v>31</v>
      </c>
      <c r="C574" s="38" t="s">
        <v>3</v>
      </c>
      <c r="D574" s="37" t="s">
        <v>2</v>
      </c>
      <c r="E574" s="39" t="s">
        <v>30</v>
      </c>
      <c r="F574" s="40" t="s">
        <v>7</v>
      </c>
      <c r="G574" s="41">
        <f>G585</f>
        <v>5000</v>
      </c>
      <c r="H574" s="41"/>
      <c r="I574" s="41">
        <f t="shared" si="33"/>
        <v>5000</v>
      </c>
      <c r="J574" s="44">
        <f>J585+J579+J577+J575</f>
        <v>0</v>
      </c>
      <c r="K574" s="42">
        <f t="shared" si="36"/>
        <v>5000</v>
      </c>
      <c r="L574" s="42"/>
      <c r="M574" s="108">
        <f t="shared" si="35"/>
        <v>5000</v>
      </c>
      <c r="N574" s="103">
        <f>N575+N577+N579+N585+N581+N583</f>
        <v>799.99999999999977</v>
      </c>
      <c r="O574" s="103">
        <f t="shared" si="34"/>
        <v>5800</v>
      </c>
    </row>
    <row r="575" spans="1:16" ht="22.5" x14ac:dyDescent="0.2">
      <c r="A575" s="36" t="s">
        <v>14</v>
      </c>
      <c r="B575" s="37" t="s">
        <v>31</v>
      </c>
      <c r="C575" s="38" t="s">
        <v>3</v>
      </c>
      <c r="D575" s="37" t="s">
        <v>2</v>
      </c>
      <c r="E575" s="39" t="s">
        <v>30</v>
      </c>
      <c r="F575" s="40">
        <v>200</v>
      </c>
      <c r="G575" s="41"/>
      <c r="H575" s="41"/>
      <c r="I575" s="41"/>
      <c r="J575" s="44">
        <f>J576</f>
        <v>74.77</v>
      </c>
      <c r="K575" s="42">
        <f t="shared" si="36"/>
        <v>74.77</v>
      </c>
      <c r="L575" s="42"/>
      <c r="M575" s="108">
        <f t="shared" si="35"/>
        <v>74.77</v>
      </c>
      <c r="N575" s="103">
        <f>N576</f>
        <v>49.460500000000003</v>
      </c>
      <c r="O575" s="103">
        <f t="shared" si="34"/>
        <v>124.23050000000001</v>
      </c>
      <c r="P575" s="106"/>
    </row>
    <row r="576" spans="1:16" ht="22.5" x14ac:dyDescent="0.2">
      <c r="A576" s="36" t="s">
        <v>13</v>
      </c>
      <c r="B576" s="37" t="s">
        <v>31</v>
      </c>
      <c r="C576" s="38" t="s">
        <v>3</v>
      </c>
      <c r="D576" s="37" t="s">
        <v>2</v>
      </c>
      <c r="E576" s="39" t="s">
        <v>30</v>
      </c>
      <c r="F576" s="40">
        <v>240</v>
      </c>
      <c r="G576" s="41"/>
      <c r="H576" s="41"/>
      <c r="I576" s="41"/>
      <c r="J576" s="44">
        <v>74.77</v>
      </c>
      <c r="K576" s="42">
        <f t="shared" si="36"/>
        <v>74.77</v>
      </c>
      <c r="L576" s="42"/>
      <c r="M576" s="108">
        <f t="shared" si="35"/>
        <v>74.77</v>
      </c>
      <c r="N576" s="103">
        <v>49.460500000000003</v>
      </c>
      <c r="O576" s="103">
        <f t="shared" si="34"/>
        <v>124.23050000000001</v>
      </c>
    </row>
    <row r="577" spans="1:15" x14ac:dyDescent="0.2">
      <c r="A577" s="36" t="s">
        <v>40</v>
      </c>
      <c r="B577" s="37" t="s">
        <v>31</v>
      </c>
      <c r="C577" s="38" t="s">
        <v>3</v>
      </c>
      <c r="D577" s="37" t="s">
        <v>2</v>
      </c>
      <c r="E577" s="39" t="s">
        <v>30</v>
      </c>
      <c r="F577" s="40">
        <v>300</v>
      </c>
      <c r="G577" s="41"/>
      <c r="H577" s="41"/>
      <c r="I577" s="41"/>
      <c r="J577" s="44">
        <f>J578</f>
        <v>70</v>
      </c>
      <c r="K577" s="42">
        <f t="shared" si="36"/>
        <v>70</v>
      </c>
      <c r="L577" s="42"/>
      <c r="M577" s="108">
        <f t="shared" si="35"/>
        <v>70</v>
      </c>
      <c r="N577" s="103">
        <f>N578</f>
        <v>50</v>
      </c>
      <c r="O577" s="103">
        <f t="shared" si="34"/>
        <v>120</v>
      </c>
    </row>
    <row r="578" spans="1:15" x14ac:dyDescent="0.2">
      <c r="A578" s="7" t="s">
        <v>354</v>
      </c>
      <c r="B578" s="37" t="s">
        <v>31</v>
      </c>
      <c r="C578" s="38" t="s">
        <v>3</v>
      </c>
      <c r="D578" s="37" t="s">
        <v>2</v>
      </c>
      <c r="E578" s="39" t="s">
        <v>30</v>
      </c>
      <c r="F578" s="40">
        <v>360</v>
      </c>
      <c r="G578" s="41"/>
      <c r="H578" s="41"/>
      <c r="I578" s="41"/>
      <c r="J578" s="44">
        <v>70</v>
      </c>
      <c r="K578" s="42">
        <f t="shared" si="36"/>
        <v>70</v>
      </c>
      <c r="L578" s="42"/>
      <c r="M578" s="108">
        <f t="shared" si="35"/>
        <v>70</v>
      </c>
      <c r="N578" s="103">
        <v>50</v>
      </c>
      <c r="O578" s="103">
        <f t="shared" si="34"/>
        <v>120</v>
      </c>
    </row>
    <row r="579" spans="1:15" ht="22.5" x14ac:dyDescent="0.2">
      <c r="A579" s="7" t="s">
        <v>114</v>
      </c>
      <c r="B579" s="37" t="s">
        <v>31</v>
      </c>
      <c r="C579" s="38" t="s">
        <v>3</v>
      </c>
      <c r="D579" s="37" t="s">
        <v>2</v>
      </c>
      <c r="E579" s="39" t="s">
        <v>30</v>
      </c>
      <c r="F579" s="40">
        <v>400</v>
      </c>
      <c r="G579" s="41"/>
      <c r="H579" s="41"/>
      <c r="I579" s="41"/>
      <c r="J579" s="44">
        <f>J580</f>
        <v>490</v>
      </c>
      <c r="K579" s="42">
        <f t="shared" si="36"/>
        <v>490</v>
      </c>
      <c r="L579" s="42"/>
      <c r="M579" s="108">
        <f t="shared" si="35"/>
        <v>490</v>
      </c>
      <c r="N579" s="103">
        <f>N580</f>
        <v>-278.72595999999999</v>
      </c>
      <c r="O579" s="103">
        <f t="shared" si="34"/>
        <v>211.27404000000001</v>
      </c>
    </row>
    <row r="580" spans="1:15" x14ac:dyDescent="0.2">
      <c r="A580" s="7" t="s">
        <v>113</v>
      </c>
      <c r="B580" s="37" t="s">
        <v>31</v>
      </c>
      <c r="C580" s="38" t="s">
        <v>3</v>
      </c>
      <c r="D580" s="37" t="s">
        <v>2</v>
      </c>
      <c r="E580" s="39" t="s">
        <v>30</v>
      </c>
      <c r="F580" s="40">
        <v>410</v>
      </c>
      <c r="G580" s="41"/>
      <c r="H580" s="41"/>
      <c r="I580" s="41"/>
      <c r="J580" s="44">
        <v>490</v>
      </c>
      <c r="K580" s="42">
        <f t="shared" si="36"/>
        <v>490</v>
      </c>
      <c r="L580" s="42"/>
      <c r="M580" s="108">
        <f t="shared" si="35"/>
        <v>490</v>
      </c>
      <c r="N580" s="103">
        <v>-278.72595999999999</v>
      </c>
      <c r="O580" s="103">
        <f t="shared" si="34"/>
        <v>211.27404000000001</v>
      </c>
    </row>
    <row r="581" spans="1:15" x14ac:dyDescent="0.2">
      <c r="A581" s="7" t="s">
        <v>29</v>
      </c>
      <c r="B581" s="37" t="s">
        <v>31</v>
      </c>
      <c r="C581" s="38" t="s">
        <v>3</v>
      </c>
      <c r="D581" s="37" t="s">
        <v>2</v>
      </c>
      <c r="E581" s="39" t="s">
        <v>30</v>
      </c>
      <c r="F581" s="40">
        <v>500</v>
      </c>
      <c r="G581" s="41"/>
      <c r="H581" s="41"/>
      <c r="I581" s="41"/>
      <c r="J581" s="44"/>
      <c r="K581" s="42"/>
      <c r="L581" s="42"/>
      <c r="M581" s="108"/>
      <c r="N581" s="103">
        <f>N582</f>
        <v>290.7</v>
      </c>
      <c r="O581" s="103">
        <f t="shared" si="34"/>
        <v>290.7</v>
      </c>
    </row>
    <row r="582" spans="1:15" x14ac:dyDescent="0.2">
      <c r="A582" s="7" t="s">
        <v>28</v>
      </c>
      <c r="B582" s="37" t="s">
        <v>31</v>
      </c>
      <c r="C582" s="38" t="s">
        <v>3</v>
      </c>
      <c r="D582" s="37" t="s">
        <v>2</v>
      </c>
      <c r="E582" s="39" t="s">
        <v>30</v>
      </c>
      <c r="F582" s="40">
        <v>540</v>
      </c>
      <c r="G582" s="41"/>
      <c r="H582" s="41"/>
      <c r="I582" s="41"/>
      <c r="J582" s="44"/>
      <c r="K582" s="42"/>
      <c r="L582" s="42"/>
      <c r="M582" s="108"/>
      <c r="N582" s="103">
        <f>199.7+91</f>
        <v>290.7</v>
      </c>
      <c r="O582" s="103">
        <f t="shared" si="34"/>
        <v>290.7</v>
      </c>
    </row>
    <row r="583" spans="1:15" ht="22.5" x14ac:dyDescent="0.2">
      <c r="A583" s="36" t="s">
        <v>87</v>
      </c>
      <c r="B583" s="37" t="s">
        <v>31</v>
      </c>
      <c r="C583" s="38" t="s">
        <v>3</v>
      </c>
      <c r="D583" s="37" t="s">
        <v>2</v>
      </c>
      <c r="E583" s="39" t="s">
        <v>30</v>
      </c>
      <c r="F583" s="40">
        <v>600</v>
      </c>
      <c r="G583" s="41"/>
      <c r="H583" s="41"/>
      <c r="I583" s="41"/>
      <c r="J583" s="44"/>
      <c r="K583" s="42"/>
      <c r="L583" s="42"/>
      <c r="M583" s="108"/>
      <c r="N583" s="103">
        <f>N584</f>
        <v>2441.22417</v>
      </c>
      <c r="O583" s="103">
        <f t="shared" si="34"/>
        <v>2441.22417</v>
      </c>
    </row>
    <row r="584" spans="1:15" x14ac:dyDescent="0.2">
      <c r="A584" s="36" t="s">
        <v>178</v>
      </c>
      <c r="B584" s="37" t="s">
        <v>31</v>
      </c>
      <c r="C584" s="38" t="s">
        <v>3</v>
      </c>
      <c r="D584" s="37" t="s">
        <v>2</v>
      </c>
      <c r="E584" s="39" t="s">
        <v>30</v>
      </c>
      <c r="F584" s="40">
        <v>610</v>
      </c>
      <c r="G584" s="41"/>
      <c r="H584" s="41"/>
      <c r="I584" s="41"/>
      <c r="J584" s="44"/>
      <c r="K584" s="42"/>
      <c r="L584" s="42"/>
      <c r="M584" s="108"/>
      <c r="N584" s="103">
        <f>2386.22417+55</f>
        <v>2441.22417</v>
      </c>
      <c r="O584" s="103">
        <f t="shared" si="34"/>
        <v>2441.22417</v>
      </c>
    </row>
    <row r="585" spans="1:15" x14ac:dyDescent="0.2">
      <c r="A585" s="36" t="s">
        <v>76</v>
      </c>
      <c r="B585" s="37" t="s">
        <v>31</v>
      </c>
      <c r="C585" s="38" t="s">
        <v>3</v>
      </c>
      <c r="D585" s="37" t="s">
        <v>2</v>
      </c>
      <c r="E585" s="39" t="s">
        <v>30</v>
      </c>
      <c r="F585" s="40">
        <v>800</v>
      </c>
      <c r="G585" s="41">
        <f>G586</f>
        <v>5000</v>
      </c>
      <c r="H585" s="41"/>
      <c r="I585" s="41">
        <f t="shared" si="33"/>
        <v>5000</v>
      </c>
      <c r="J585" s="44">
        <f>J586</f>
        <v>-634.77</v>
      </c>
      <c r="K585" s="42">
        <f t="shared" si="36"/>
        <v>4365.2299999999996</v>
      </c>
      <c r="L585" s="42"/>
      <c r="M585" s="108">
        <f t="shared" si="35"/>
        <v>4365.2299999999996</v>
      </c>
      <c r="N585" s="103">
        <f>N586</f>
        <v>-1752.6587100000002</v>
      </c>
      <c r="O585" s="103">
        <f t="shared" si="34"/>
        <v>2612.5712899999994</v>
      </c>
    </row>
    <row r="586" spans="1:15" x14ac:dyDescent="0.2">
      <c r="A586" s="36" t="s">
        <v>171</v>
      </c>
      <c r="B586" s="37" t="s">
        <v>31</v>
      </c>
      <c r="C586" s="38" t="s">
        <v>3</v>
      </c>
      <c r="D586" s="37" t="s">
        <v>2</v>
      </c>
      <c r="E586" s="39" t="s">
        <v>30</v>
      </c>
      <c r="F586" s="40">
        <v>870</v>
      </c>
      <c r="G586" s="41">
        <v>5000</v>
      </c>
      <c r="H586" s="41"/>
      <c r="I586" s="41">
        <f t="shared" si="33"/>
        <v>5000</v>
      </c>
      <c r="J586" s="44">
        <f>-490-70-74.77</f>
        <v>-634.77</v>
      </c>
      <c r="K586" s="42">
        <f t="shared" si="36"/>
        <v>4365.2299999999996</v>
      </c>
      <c r="L586" s="42"/>
      <c r="M586" s="108">
        <f t="shared" si="35"/>
        <v>4365.2299999999996</v>
      </c>
      <c r="N586" s="103">
        <f>-2552.65871+800</f>
        <v>-1752.6587100000002</v>
      </c>
      <c r="O586" s="103">
        <f t="shared" si="34"/>
        <v>2612.5712899999994</v>
      </c>
    </row>
    <row r="587" spans="1:15" ht="22.5" x14ac:dyDescent="0.2">
      <c r="A587" s="29" t="s">
        <v>10</v>
      </c>
      <c r="B587" s="30" t="s">
        <v>4</v>
      </c>
      <c r="C587" s="31" t="s">
        <v>3</v>
      </c>
      <c r="D587" s="30" t="s">
        <v>2</v>
      </c>
      <c r="E587" s="32" t="s">
        <v>9</v>
      </c>
      <c r="F587" s="33" t="s">
        <v>7</v>
      </c>
      <c r="G587" s="34">
        <f>G588+G591+G598</f>
        <v>8371.5</v>
      </c>
      <c r="H587" s="34">
        <f>H591</f>
        <v>1392.1151500000001</v>
      </c>
      <c r="I587" s="34">
        <f t="shared" si="33"/>
        <v>9763.6151499999996</v>
      </c>
      <c r="J587" s="58">
        <f>J591+J598</f>
        <v>-127</v>
      </c>
      <c r="K587" s="28">
        <f t="shared" si="36"/>
        <v>9636.6151499999996</v>
      </c>
      <c r="L587" s="28">
        <f>L598+L601+L591</f>
        <v>2818.835</v>
      </c>
      <c r="M587" s="112">
        <f t="shared" si="35"/>
        <v>12455.450150000001</v>
      </c>
      <c r="N587" s="227">
        <f>N598+N591</f>
        <v>-3306.2401400000003</v>
      </c>
      <c r="O587" s="227">
        <f t="shared" si="34"/>
        <v>9149.2100100000007</v>
      </c>
    </row>
    <row r="588" spans="1:15" ht="45" x14ac:dyDescent="0.2">
      <c r="A588" s="36" t="s">
        <v>8</v>
      </c>
      <c r="B588" s="37" t="s">
        <v>4</v>
      </c>
      <c r="C588" s="38" t="s">
        <v>3</v>
      </c>
      <c r="D588" s="37" t="s">
        <v>2</v>
      </c>
      <c r="E588" s="39" t="s">
        <v>1</v>
      </c>
      <c r="F588" s="40" t="s">
        <v>7</v>
      </c>
      <c r="G588" s="41">
        <f>G589</f>
        <v>440</v>
      </c>
      <c r="H588" s="41"/>
      <c r="I588" s="41">
        <f t="shared" si="33"/>
        <v>440</v>
      </c>
      <c r="J588" s="44"/>
      <c r="K588" s="42">
        <f t="shared" si="36"/>
        <v>440</v>
      </c>
      <c r="L588" s="42"/>
      <c r="M588" s="108">
        <f t="shared" si="35"/>
        <v>440</v>
      </c>
      <c r="N588" s="103"/>
      <c r="O588" s="103">
        <f t="shared" si="34"/>
        <v>440</v>
      </c>
    </row>
    <row r="589" spans="1:15" ht="45" x14ac:dyDescent="0.2">
      <c r="A589" s="36" t="s">
        <v>6</v>
      </c>
      <c r="B589" s="37" t="s">
        <v>4</v>
      </c>
      <c r="C589" s="38" t="s">
        <v>3</v>
      </c>
      <c r="D589" s="37" t="s">
        <v>2</v>
      </c>
      <c r="E589" s="39" t="s">
        <v>1</v>
      </c>
      <c r="F589" s="40">
        <v>100</v>
      </c>
      <c r="G589" s="41">
        <f>G590</f>
        <v>440</v>
      </c>
      <c r="H589" s="41"/>
      <c r="I589" s="41">
        <f t="shared" si="33"/>
        <v>440</v>
      </c>
      <c r="J589" s="44"/>
      <c r="K589" s="42">
        <f t="shared" si="36"/>
        <v>440</v>
      </c>
      <c r="L589" s="42"/>
      <c r="M589" s="108">
        <f t="shared" si="35"/>
        <v>440</v>
      </c>
      <c r="N589" s="103"/>
      <c r="O589" s="103">
        <f t="shared" si="34"/>
        <v>440</v>
      </c>
    </row>
    <row r="590" spans="1:15" ht="22.5" x14ac:dyDescent="0.2">
      <c r="A590" s="36" t="s">
        <v>5</v>
      </c>
      <c r="B590" s="37" t="s">
        <v>4</v>
      </c>
      <c r="C590" s="38" t="s">
        <v>3</v>
      </c>
      <c r="D590" s="37" t="s">
        <v>2</v>
      </c>
      <c r="E590" s="39" t="s">
        <v>1</v>
      </c>
      <c r="F590" s="40">
        <v>120</v>
      </c>
      <c r="G590" s="41">
        <f>338+102</f>
        <v>440</v>
      </c>
      <c r="H590" s="41"/>
      <c r="I590" s="41">
        <f t="shared" si="33"/>
        <v>440</v>
      </c>
      <c r="J590" s="35"/>
      <c r="K590" s="42">
        <f t="shared" si="36"/>
        <v>440</v>
      </c>
      <c r="L590" s="42"/>
      <c r="M590" s="108">
        <f t="shared" si="35"/>
        <v>440</v>
      </c>
      <c r="N590" s="103"/>
      <c r="O590" s="103">
        <f t="shared" si="34"/>
        <v>440</v>
      </c>
    </row>
    <row r="591" spans="1:15" ht="33.75" x14ac:dyDescent="0.2">
      <c r="A591" s="36" t="s">
        <v>83</v>
      </c>
      <c r="B591" s="37" t="s">
        <v>4</v>
      </c>
      <c r="C591" s="38" t="s">
        <v>3</v>
      </c>
      <c r="D591" s="37" t="s">
        <v>2</v>
      </c>
      <c r="E591" s="39" t="s">
        <v>81</v>
      </c>
      <c r="F591" s="40" t="s">
        <v>7</v>
      </c>
      <c r="G591" s="41">
        <f>G594</f>
        <v>2500</v>
      </c>
      <c r="H591" s="41">
        <f>H594+H592</f>
        <v>1392.1151500000001</v>
      </c>
      <c r="I591" s="41">
        <f t="shared" si="33"/>
        <v>3892.1151500000001</v>
      </c>
      <c r="J591" s="44">
        <f>J592+J594</f>
        <v>0</v>
      </c>
      <c r="K591" s="42">
        <f t="shared" si="36"/>
        <v>3892.1151500000001</v>
      </c>
      <c r="L591" s="42">
        <f>L592+L594</f>
        <v>2465.835</v>
      </c>
      <c r="M591" s="108">
        <f t="shared" si="35"/>
        <v>6357.9501500000006</v>
      </c>
      <c r="N591" s="108">
        <f>N592+N594</f>
        <v>0</v>
      </c>
      <c r="O591" s="103">
        <f t="shared" si="34"/>
        <v>6357.9501500000006</v>
      </c>
    </row>
    <row r="592" spans="1:15" x14ac:dyDescent="0.2">
      <c r="A592" s="7" t="s">
        <v>29</v>
      </c>
      <c r="B592" s="37">
        <v>56</v>
      </c>
      <c r="C592" s="38">
        <v>0</v>
      </c>
      <c r="D592" s="37">
        <v>0</v>
      </c>
      <c r="E592" s="39">
        <v>80360</v>
      </c>
      <c r="F592" s="40">
        <v>500</v>
      </c>
      <c r="G592" s="41"/>
      <c r="H592" s="41">
        <f>H593</f>
        <v>1500</v>
      </c>
      <c r="I592" s="41">
        <f>H592</f>
        <v>1500</v>
      </c>
      <c r="J592" s="35"/>
      <c r="K592" s="42">
        <f t="shared" si="36"/>
        <v>1500</v>
      </c>
      <c r="L592" s="42"/>
      <c r="M592" s="108">
        <f t="shared" si="35"/>
        <v>1500</v>
      </c>
      <c r="N592" s="103"/>
      <c r="O592" s="103">
        <f t="shared" si="34"/>
        <v>1500</v>
      </c>
    </row>
    <row r="593" spans="1:15" x14ac:dyDescent="0.2">
      <c r="A593" s="7" t="s">
        <v>28</v>
      </c>
      <c r="B593" s="37">
        <v>56</v>
      </c>
      <c r="C593" s="38">
        <v>0</v>
      </c>
      <c r="D593" s="37">
        <v>0</v>
      </c>
      <c r="E593" s="39">
        <v>80360</v>
      </c>
      <c r="F593" s="40">
        <v>540</v>
      </c>
      <c r="G593" s="41"/>
      <c r="H593" s="41">
        <v>1500</v>
      </c>
      <c r="I593" s="41">
        <f>H593</f>
        <v>1500</v>
      </c>
      <c r="J593" s="35"/>
      <c r="K593" s="42">
        <f t="shared" si="36"/>
        <v>1500</v>
      </c>
      <c r="L593" s="42"/>
      <c r="M593" s="108">
        <f t="shared" si="35"/>
        <v>1500</v>
      </c>
      <c r="N593" s="103"/>
      <c r="O593" s="103">
        <f t="shared" ref="O593:O604" si="37">M593+N593</f>
        <v>1500</v>
      </c>
    </row>
    <row r="594" spans="1:15" x14ac:dyDescent="0.2">
      <c r="A594" s="36" t="s">
        <v>76</v>
      </c>
      <c r="B594" s="37" t="s">
        <v>4</v>
      </c>
      <c r="C594" s="38" t="s">
        <v>3</v>
      </c>
      <c r="D594" s="37" t="s">
        <v>2</v>
      </c>
      <c r="E594" s="39" t="s">
        <v>81</v>
      </c>
      <c r="F594" s="40">
        <v>800</v>
      </c>
      <c r="G594" s="41">
        <f>G597</f>
        <v>2500</v>
      </c>
      <c r="H594" s="41">
        <f>H597</f>
        <v>-107.88484999999991</v>
      </c>
      <c r="I594" s="41">
        <f t="shared" si="33"/>
        <v>2392.1151500000001</v>
      </c>
      <c r="J594" s="44">
        <f>J595+J597</f>
        <v>0</v>
      </c>
      <c r="K594" s="42">
        <f t="shared" si="36"/>
        <v>2392.1151500000001</v>
      </c>
      <c r="L594" s="42">
        <f>L595</f>
        <v>2465.835</v>
      </c>
      <c r="M594" s="108">
        <f t="shared" si="35"/>
        <v>4857.9501500000006</v>
      </c>
      <c r="N594" s="103">
        <f>N595+N596+N597</f>
        <v>0</v>
      </c>
      <c r="O594" s="103">
        <f t="shared" si="37"/>
        <v>4857.9501500000006</v>
      </c>
    </row>
    <row r="595" spans="1:15" x14ac:dyDescent="0.2">
      <c r="A595" s="36" t="s">
        <v>82</v>
      </c>
      <c r="B595" s="37" t="s">
        <v>4</v>
      </c>
      <c r="C595" s="38" t="s">
        <v>3</v>
      </c>
      <c r="D595" s="37" t="s">
        <v>2</v>
      </c>
      <c r="E595" s="39" t="s">
        <v>81</v>
      </c>
      <c r="F595" s="40">
        <v>830</v>
      </c>
      <c r="G595" s="41"/>
      <c r="H595" s="41"/>
      <c r="I595" s="41"/>
      <c r="J595" s="44">
        <f>3.9+394.01172</f>
        <v>397.91172</v>
      </c>
      <c r="K595" s="42">
        <f t="shared" si="36"/>
        <v>397.91172</v>
      </c>
      <c r="L595" s="42">
        <v>2465.835</v>
      </c>
      <c r="M595" s="108">
        <f t="shared" si="35"/>
        <v>2863.7467200000001</v>
      </c>
      <c r="N595" s="103">
        <f>21+416.54729</f>
        <v>437.54728999999998</v>
      </c>
      <c r="O595" s="103">
        <f t="shared" si="37"/>
        <v>3301.2940100000001</v>
      </c>
    </row>
    <row r="596" spans="1:15" x14ac:dyDescent="0.2">
      <c r="A596" s="36" t="s">
        <v>75</v>
      </c>
      <c r="B596" s="37" t="s">
        <v>4</v>
      </c>
      <c r="C596" s="38" t="s">
        <v>3</v>
      </c>
      <c r="D596" s="37" t="s">
        <v>2</v>
      </c>
      <c r="E596" s="39" t="s">
        <v>81</v>
      </c>
      <c r="F596" s="40">
        <v>850</v>
      </c>
      <c r="G596" s="41"/>
      <c r="H596" s="41"/>
      <c r="I596" s="41"/>
      <c r="J596" s="44"/>
      <c r="K596" s="42"/>
      <c r="L596" s="42"/>
      <c r="M596" s="108"/>
      <c r="N596" s="103">
        <v>558.82799999999997</v>
      </c>
      <c r="O596" s="103">
        <f t="shared" si="37"/>
        <v>558.82799999999997</v>
      </c>
    </row>
    <row r="597" spans="1:15" x14ac:dyDescent="0.2">
      <c r="A597" s="36" t="s">
        <v>171</v>
      </c>
      <c r="B597" s="37" t="s">
        <v>4</v>
      </c>
      <c r="C597" s="38" t="s">
        <v>3</v>
      </c>
      <c r="D597" s="37" t="s">
        <v>2</v>
      </c>
      <c r="E597" s="39" t="s">
        <v>81</v>
      </c>
      <c r="F597" s="40">
        <v>870</v>
      </c>
      <c r="G597" s="41">
        <v>2500</v>
      </c>
      <c r="H597" s="41">
        <f>-1500+1392.11515</f>
        <v>-107.88484999999991</v>
      </c>
      <c r="I597" s="41">
        <f t="shared" ref="I597:I604" si="38">G597+H597</f>
        <v>2392.1151500000001</v>
      </c>
      <c r="J597" s="44">
        <f>-3.9-394.01172</f>
        <v>-397.91172</v>
      </c>
      <c r="K597" s="42">
        <f t="shared" si="36"/>
        <v>1994.20343</v>
      </c>
      <c r="L597" s="42"/>
      <c r="M597" s="108">
        <f t="shared" si="35"/>
        <v>1994.20343</v>
      </c>
      <c r="N597" s="103">
        <f>-558.828-21-416.54729</f>
        <v>-996.37528999999995</v>
      </c>
      <c r="O597" s="103">
        <f t="shared" si="37"/>
        <v>997.82814000000008</v>
      </c>
    </row>
    <row r="598" spans="1:15" ht="45" x14ac:dyDescent="0.2">
      <c r="A598" s="36" t="s">
        <v>334</v>
      </c>
      <c r="B598" s="37" t="s">
        <v>4</v>
      </c>
      <c r="C598" s="38" t="s">
        <v>3</v>
      </c>
      <c r="D598" s="37" t="s">
        <v>2</v>
      </c>
      <c r="E598" s="39" t="s">
        <v>170</v>
      </c>
      <c r="F598" s="40" t="s">
        <v>7</v>
      </c>
      <c r="G598" s="41">
        <f>G599</f>
        <v>5431.5</v>
      </c>
      <c r="H598" s="41"/>
      <c r="I598" s="41">
        <f t="shared" si="38"/>
        <v>5431.5</v>
      </c>
      <c r="J598" s="44">
        <f>J599</f>
        <v>-127</v>
      </c>
      <c r="K598" s="42">
        <f t="shared" si="36"/>
        <v>5304.5</v>
      </c>
      <c r="L598" s="44">
        <f>L599</f>
        <v>-230</v>
      </c>
      <c r="M598" s="108">
        <f t="shared" si="35"/>
        <v>5074.5</v>
      </c>
      <c r="N598" s="103">
        <f>N599</f>
        <v>-3306.2401400000003</v>
      </c>
      <c r="O598" s="103">
        <f t="shared" si="37"/>
        <v>1768.2598599999997</v>
      </c>
    </row>
    <row r="599" spans="1:15" x14ac:dyDescent="0.2">
      <c r="A599" s="36" t="s">
        <v>76</v>
      </c>
      <c r="B599" s="37" t="s">
        <v>4</v>
      </c>
      <c r="C599" s="38" t="s">
        <v>3</v>
      </c>
      <c r="D599" s="37" t="s">
        <v>2</v>
      </c>
      <c r="E599" s="39" t="s">
        <v>170</v>
      </c>
      <c r="F599" s="40">
        <v>800</v>
      </c>
      <c r="G599" s="41">
        <f>G600</f>
        <v>5431.5</v>
      </c>
      <c r="H599" s="41"/>
      <c r="I599" s="41">
        <f t="shared" si="38"/>
        <v>5431.5</v>
      </c>
      <c r="J599" s="44">
        <f>J600</f>
        <v>-127</v>
      </c>
      <c r="K599" s="42">
        <f t="shared" si="36"/>
        <v>5304.5</v>
      </c>
      <c r="L599" s="44">
        <f>L600</f>
        <v>-230</v>
      </c>
      <c r="M599" s="108">
        <f t="shared" si="35"/>
        <v>5074.5</v>
      </c>
      <c r="N599" s="103">
        <f>N600</f>
        <v>-3306.2401400000003</v>
      </c>
      <c r="O599" s="103">
        <f t="shared" si="37"/>
        <v>1768.2598599999997</v>
      </c>
    </row>
    <row r="600" spans="1:15" x14ac:dyDescent="0.2">
      <c r="A600" s="233" t="s">
        <v>171</v>
      </c>
      <c r="B600" s="49" t="s">
        <v>4</v>
      </c>
      <c r="C600" s="50" t="s">
        <v>3</v>
      </c>
      <c r="D600" s="49" t="s">
        <v>2</v>
      </c>
      <c r="E600" s="51" t="s">
        <v>170</v>
      </c>
      <c r="F600" s="40">
        <v>870</v>
      </c>
      <c r="G600" s="41">
        <v>5431.5</v>
      </c>
      <c r="H600" s="41"/>
      <c r="I600" s="41">
        <f t="shared" si="38"/>
        <v>5431.5</v>
      </c>
      <c r="J600" s="44">
        <f>-77-50</f>
        <v>-127</v>
      </c>
      <c r="K600" s="103">
        <f t="shared" si="36"/>
        <v>5304.5</v>
      </c>
      <c r="L600" s="44">
        <f>-150-80</f>
        <v>-230</v>
      </c>
      <c r="M600" s="79">
        <f t="shared" si="35"/>
        <v>5074.5</v>
      </c>
      <c r="N600" s="103">
        <f>-156.94431-901.69978-2186.36973-11.22632-50</f>
        <v>-3306.2401400000003</v>
      </c>
      <c r="O600" s="103">
        <f t="shared" si="37"/>
        <v>1768.2598599999997</v>
      </c>
    </row>
    <row r="601" spans="1:15" x14ac:dyDescent="0.2">
      <c r="A601" s="7" t="s">
        <v>384</v>
      </c>
      <c r="B601" s="37" t="s">
        <v>4</v>
      </c>
      <c r="C601" s="38" t="s">
        <v>3</v>
      </c>
      <c r="D601" s="37" t="s">
        <v>2</v>
      </c>
      <c r="E601" s="39">
        <v>88440</v>
      </c>
      <c r="F601" s="40" t="s">
        <v>7</v>
      </c>
      <c r="G601" s="41"/>
      <c r="H601" s="41"/>
      <c r="I601" s="41"/>
      <c r="J601" s="44"/>
      <c r="K601" s="103"/>
      <c r="L601" s="44">
        <f>L602</f>
        <v>583</v>
      </c>
      <c r="M601" s="79">
        <f t="shared" si="35"/>
        <v>583</v>
      </c>
      <c r="N601" s="234"/>
      <c r="O601" s="103">
        <f t="shared" si="37"/>
        <v>583</v>
      </c>
    </row>
    <row r="602" spans="1:15" x14ac:dyDescent="0.2">
      <c r="A602" s="7" t="s">
        <v>29</v>
      </c>
      <c r="B602" s="37" t="s">
        <v>4</v>
      </c>
      <c r="C602" s="38" t="s">
        <v>3</v>
      </c>
      <c r="D602" s="37" t="s">
        <v>2</v>
      </c>
      <c r="E602" s="39">
        <v>88440</v>
      </c>
      <c r="F602" s="40">
        <v>500</v>
      </c>
      <c r="G602" s="41"/>
      <c r="H602" s="41"/>
      <c r="I602" s="41"/>
      <c r="J602" s="44"/>
      <c r="K602" s="103"/>
      <c r="L602" s="44">
        <f>L603</f>
        <v>583</v>
      </c>
      <c r="M602" s="79">
        <f t="shared" si="35"/>
        <v>583</v>
      </c>
      <c r="N602" s="234"/>
      <c r="O602" s="103">
        <f t="shared" si="37"/>
        <v>583</v>
      </c>
    </row>
    <row r="603" spans="1:15" ht="13.5" thickBot="1" x14ac:dyDescent="0.25">
      <c r="A603" s="7" t="s">
        <v>28</v>
      </c>
      <c r="B603" s="37" t="s">
        <v>4</v>
      </c>
      <c r="C603" s="38" t="s">
        <v>3</v>
      </c>
      <c r="D603" s="37" t="s">
        <v>2</v>
      </c>
      <c r="E603" s="39">
        <v>88440</v>
      </c>
      <c r="F603" s="40">
        <v>540</v>
      </c>
      <c r="G603" s="100"/>
      <c r="H603" s="100"/>
      <c r="I603" s="100"/>
      <c r="J603" s="101"/>
      <c r="K603" s="102"/>
      <c r="L603" s="44">
        <v>583</v>
      </c>
      <c r="M603" s="79">
        <f t="shared" si="35"/>
        <v>583</v>
      </c>
      <c r="N603" s="234"/>
      <c r="O603" s="103">
        <f t="shared" si="37"/>
        <v>583</v>
      </c>
    </row>
    <row r="604" spans="1:15" ht="13.5" thickBot="1" x14ac:dyDescent="0.25">
      <c r="A604" s="266" t="s">
        <v>0</v>
      </c>
      <c r="B604" s="266"/>
      <c r="C604" s="266"/>
      <c r="D604" s="266"/>
      <c r="E604" s="266"/>
      <c r="F604" s="266"/>
      <c r="G604" s="110">
        <f>G540+G12</f>
        <v>1334645.3999999999</v>
      </c>
      <c r="H604" s="110">
        <f>H12+H540</f>
        <v>6121.5450099999998</v>
      </c>
      <c r="I604" s="110">
        <f t="shared" si="38"/>
        <v>1340766.9450099999</v>
      </c>
      <c r="J604" s="110">
        <f>J12+J540</f>
        <v>62624.668310000008</v>
      </c>
      <c r="K604" s="111">
        <f t="shared" si="36"/>
        <v>1403391.61332</v>
      </c>
      <c r="L604" s="111">
        <f>L12+L540</f>
        <v>-175964.34618999998</v>
      </c>
      <c r="M604" s="114">
        <f t="shared" si="35"/>
        <v>1227427.2671300001</v>
      </c>
      <c r="N604" s="114">
        <f>N540+N12</f>
        <v>52989.333070000001</v>
      </c>
      <c r="O604" s="243">
        <f t="shared" si="37"/>
        <v>1280416.6002</v>
      </c>
    </row>
    <row r="605" spans="1:15" x14ac:dyDescent="0.2">
      <c r="A605" s="4"/>
      <c r="B605" s="4"/>
      <c r="C605" s="4"/>
      <c r="D605" s="4"/>
      <c r="E605" s="4"/>
      <c r="F605" s="4"/>
      <c r="J605" s="11"/>
    </row>
    <row r="606" spans="1:15" x14ac:dyDescent="0.2">
      <c r="A606" s="5"/>
      <c r="B606" s="5"/>
      <c r="C606" s="5"/>
      <c r="D606" s="5"/>
      <c r="E606" s="5"/>
      <c r="F606" s="5"/>
      <c r="J606" s="11"/>
    </row>
    <row r="607" spans="1:15" x14ac:dyDescent="0.2">
      <c r="A607" s="5"/>
      <c r="B607" s="5"/>
      <c r="C607" s="5"/>
      <c r="D607" s="5"/>
      <c r="E607" s="5"/>
      <c r="F607" s="5"/>
      <c r="J607" s="11"/>
    </row>
    <row r="608" spans="1:15" x14ac:dyDescent="0.2">
      <c r="A608" s="5"/>
      <c r="B608" s="5"/>
      <c r="C608" s="5"/>
      <c r="D608" s="5"/>
      <c r="E608" s="5"/>
      <c r="F608" s="5"/>
      <c r="J608" s="11"/>
    </row>
    <row r="609" spans="1:13" x14ac:dyDescent="0.2">
      <c r="A609" s="5"/>
      <c r="B609" s="5"/>
      <c r="C609" s="5"/>
      <c r="D609" s="5"/>
      <c r="E609" s="5"/>
      <c r="F609" s="5"/>
      <c r="J609" s="11"/>
    </row>
    <row r="610" spans="1:13" x14ac:dyDescent="0.2">
      <c r="A610" s="5"/>
      <c r="B610" s="5"/>
      <c r="C610" s="5"/>
      <c r="D610" s="5"/>
      <c r="E610" s="5"/>
      <c r="F610" s="5"/>
      <c r="J610" s="11"/>
    </row>
    <row r="612" spans="1:13" x14ac:dyDescent="0.2">
      <c r="J612" s="15"/>
    </row>
    <row r="613" spans="1:13" x14ac:dyDescent="0.2">
      <c r="J613" s="11"/>
    </row>
    <row r="614" spans="1:13" x14ac:dyDescent="0.2">
      <c r="J614" s="11"/>
      <c r="M614" s="8"/>
    </row>
    <row r="615" spans="1:13" x14ac:dyDescent="0.2">
      <c r="I615" s="9"/>
      <c r="J615" s="14"/>
      <c r="K615" s="10"/>
    </row>
    <row r="616" spans="1:13" ht="15" customHeight="1" x14ac:dyDescent="0.2">
      <c r="J616" s="13"/>
    </row>
    <row r="618" spans="1:13" x14ac:dyDescent="0.2">
      <c r="G618" s="6"/>
      <c r="J618" s="12"/>
    </row>
    <row r="619" spans="1:13" x14ac:dyDescent="0.2">
      <c r="I619" s="1"/>
      <c r="J619" s="16"/>
    </row>
  </sheetData>
  <autoFilter ref="A11:O11"/>
  <mergeCells count="20">
    <mergeCell ref="A604:F604"/>
    <mergeCell ref="A9:A10"/>
    <mergeCell ref="B9:E10"/>
    <mergeCell ref="F9:F10"/>
    <mergeCell ref="G9:G10"/>
    <mergeCell ref="C3:O3"/>
    <mergeCell ref="E4:O4"/>
    <mergeCell ref="C5:O5"/>
    <mergeCell ref="E2:O2"/>
    <mergeCell ref="N9:N10"/>
    <mergeCell ref="O9:O10"/>
    <mergeCell ref="L9:L10"/>
    <mergeCell ref="M9:M10"/>
    <mergeCell ref="H9:H10"/>
    <mergeCell ref="I9:I10"/>
    <mergeCell ref="G8:I8"/>
    <mergeCell ref="J9:J10"/>
    <mergeCell ref="K9:K10"/>
    <mergeCell ref="C6:I6"/>
    <mergeCell ref="A7:O7"/>
  </mergeCells>
  <pageMargins left="0.7" right="0.7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№2</vt:lpstr>
      <vt:lpstr>Приложение №4</vt:lpstr>
      <vt:lpstr>'Приложение №2'!Заголовки_для_печати</vt:lpstr>
      <vt:lpstr>'Приложение №2'!Область_печати</vt:lpstr>
      <vt:lpstr>'Приложение №4'!Область_печати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2019-06-11T12:27:12Z</cp:lastPrinted>
  <dcterms:created xsi:type="dcterms:W3CDTF">2018-05-31T13:02:00Z</dcterms:created>
  <dcterms:modified xsi:type="dcterms:W3CDTF">2019-06-20T10:00:14Z</dcterms:modified>
</cp:coreProperties>
</file>