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0" windowWidth="15360" windowHeight="9615" activeTab="1"/>
  </bookViews>
  <sheets>
    <sheet name="Приложение №2" sheetId="2" r:id="rId1"/>
    <sheet name="Приложение №3" sheetId="4" r:id="rId2"/>
  </sheets>
  <definedNames>
    <definedName name="_xlnm._FilterDatabase" localSheetId="0" hidden="1">'Приложение №2'!$A$11:$HN$879</definedName>
    <definedName name="_xlnm._FilterDatabase" localSheetId="1" hidden="1">'Приложение №3'!$A$14:$AA$653</definedName>
    <definedName name="_xlnm.Print_Titles" localSheetId="0">'Приложение №2'!$9:$11</definedName>
    <definedName name="_xlnm.Print_Area" localSheetId="0">'Приложение №2'!$A$1:$AC$879</definedName>
    <definedName name="_xlnm.Print_Area" localSheetId="1">'Приложение №3'!$A$1:$AA$653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540" i="4" l="1"/>
  <c r="Y539" i="4"/>
  <c r="Y537" i="4"/>
  <c r="Y538" i="4"/>
  <c r="AA677" i="2"/>
  <c r="AA678" i="2"/>
  <c r="AA679" i="2"/>
  <c r="AA680" i="2"/>
  <c r="X453" i="4" l="1"/>
  <c r="X452" i="4" s="1"/>
  <c r="X451" i="4" s="1"/>
  <c r="X450" i="4" s="1"/>
  <c r="W453" i="4"/>
  <c r="W452" i="4" s="1"/>
  <c r="W451" i="4" s="1"/>
  <c r="W450" i="4" s="1"/>
  <c r="W650" i="4"/>
  <c r="W649" i="4" s="1"/>
  <c r="W642" i="4" s="1"/>
  <c r="X650" i="4"/>
  <c r="X649" i="4" s="1"/>
  <c r="X642" i="4" s="1"/>
  <c r="AA433" i="4" l="1"/>
  <c r="Z433" i="4"/>
  <c r="Y433" i="4"/>
  <c r="AA815" i="2" l="1"/>
  <c r="AB815" i="2"/>
  <c r="AC815" i="2"/>
  <c r="V640" i="4" l="1"/>
  <c r="V639" i="4" s="1"/>
  <c r="V638" i="4" s="1"/>
  <c r="V647" i="4"/>
  <c r="V646" i="4" s="1"/>
  <c r="X536" i="2"/>
  <c r="X535" i="2" s="1"/>
  <c r="X526" i="2"/>
  <c r="X525" i="2" s="1"/>
  <c r="X524" i="2" s="1"/>
  <c r="X523" i="2" s="1"/>
  <c r="V589" i="4" l="1"/>
  <c r="V588" i="4" s="1"/>
  <c r="V567" i="4" s="1"/>
  <c r="X565" i="2"/>
  <c r="X564" i="2" s="1"/>
  <c r="X563" i="2" s="1"/>
  <c r="X562" i="2" s="1"/>
  <c r="X553" i="2" s="1"/>
  <c r="V357" i="4"/>
  <c r="V356" i="4" s="1"/>
  <c r="X316" i="2"/>
  <c r="X315" i="2" s="1"/>
  <c r="V405" i="4"/>
  <c r="V402" i="4" s="1"/>
  <c r="X765" i="2"/>
  <c r="X762" i="2" s="1"/>
  <c r="V430" i="4"/>
  <c r="V432" i="4"/>
  <c r="X814" i="2"/>
  <c r="X812" i="2"/>
  <c r="V327" i="4"/>
  <c r="V326" i="4" s="1"/>
  <c r="V228" i="4"/>
  <c r="X292" i="2"/>
  <c r="X291" i="2" s="1"/>
  <c r="X257" i="2"/>
  <c r="X256" i="2" s="1"/>
  <c r="X249" i="2" s="1"/>
  <c r="X248" i="2" s="1"/>
  <c r="Z501" i="4"/>
  <c r="AA501" i="4"/>
  <c r="Z502" i="4"/>
  <c r="AA502" i="4"/>
  <c r="Y503" i="4"/>
  <c r="Z503" i="4"/>
  <c r="AA503" i="4"/>
  <c r="V502" i="4"/>
  <c r="V501" i="4" s="1"/>
  <c r="Y501" i="4" s="1"/>
  <c r="X200" i="2"/>
  <c r="AA200" i="2" s="1"/>
  <c r="AB199" i="2"/>
  <c r="AC199" i="2"/>
  <c r="AB200" i="2"/>
  <c r="AC200" i="2"/>
  <c r="AA201" i="2"/>
  <c r="AB201" i="2"/>
  <c r="AC201" i="2"/>
  <c r="V288" i="4"/>
  <c r="V227" i="4"/>
  <c r="V226" i="4" s="1"/>
  <c r="X501" i="2"/>
  <c r="X433" i="2"/>
  <c r="X432" i="2" s="1"/>
  <c r="V210" i="4"/>
  <c r="V209" i="4" s="1"/>
  <c r="Y209" i="4" s="1"/>
  <c r="Z209" i="4"/>
  <c r="AA209" i="4"/>
  <c r="Z210" i="4"/>
  <c r="AA210" i="4"/>
  <c r="Y211" i="4"/>
  <c r="Z211" i="4"/>
  <c r="AA211" i="4"/>
  <c r="X391" i="2"/>
  <c r="X390" i="2" s="1"/>
  <c r="AB390" i="2"/>
  <c r="AC390" i="2"/>
  <c r="AB391" i="2"/>
  <c r="AC391" i="2"/>
  <c r="AA392" i="2"/>
  <c r="AB392" i="2"/>
  <c r="AC392" i="2"/>
  <c r="V224" i="4"/>
  <c r="V221" i="4" s="1"/>
  <c r="X396" i="2"/>
  <c r="X393" i="2" s="1"/>
  <c r="X500" i="2"/>
  <c r="X499" i="2" s="1"/>
  <c r="X498" i="2" s="1"/>
  <c r="X497" i="2" s="1"/>
  <c r="X496" i="2" s="1"/>
  <c r="Z313" i="4"/>
  <c r="AA313" i="4"/>
  <c r="Z314" i="4"/>
  <c r="AA314" i="4"/>
  <c r="Y315" i="4"/>
  <c r="Z315" i="4"/>
  <c r="AA315" i="4"/>
  <c r="V314" i="4"/>
  <c r="V313" i="4" s="1"/>
  <c r="Y313" i="4" s="1"/>
  <c r="X286" i="2"/>
  <c r="X285" i="2" s="1"/>
  <c r="AB285" i="2"/>
  <c r="AC285" i="2"/>
  <c r="AB286" i="2"/>
  <c r="AC286" i="2"/>
  <c r="AA287" i="2"/>
  <c r="AB287" i="2"/>
  <c r="AC287" i="2"/>
  <c r="Z168" i="4"/>
  <c r="AA168" i="4"/>
  <c r="Z169" i="4"/>
  <c r="AA169" i="4"/>
  <c r="Y170" i="4"/>
  <c r="Z170" i="4"/>
  <c r="AA170" i="4"/>
  <c r="V169" i="4"/>
  <c r="V168" i="4" s="1"/>
  <c r="Y168" i="4" s="1"/>
  <c r="X424" i="2"/>
  <c r="X423" i="2" s="1"/>
  <c r="AB423" i="2"/>
  <c r="AC423" i="2"/>
  <c r="AB424" i="2"/>
  <c r="AC424" i="2"/>
  <c r="AA425" i="2"/>
  <c r="AB425" i="2"/>
  <c r="AC425" i="2"/>
  <c r="V413" i="4"/>
  <c r="V412" i="4" s="1"/>
  <c r="AB273" i="2"/>
  <c r="AC273" i="2"/>
  <c r="AB274" i="2"/>
  <c r="AC274" i="2"/>
  <c r="AB275" i="2"/>
  <c r="AC275" i="2"/>
  <c r="AB269" i="2"/>
  <c r="AC269" i="2"/>
  <c r="X275" i="2"/>
  <c r="AA275" i="2" s="1"/>
  <c r="V369" i="4"/>
  <c r="V368" i="4" s="1"/>
  <c r="V370" i="4"/>
  <c r="Z368" i="4"/>
  <c r="AA368" i="4"/>
  <c r="Z369" i="4"/>
  <c r="AA369" i="4"/>
  <c r="Y370" i="4"/>
  <c r="Z370" i="4"/>
  <c r="AA370" i="4"/>
  <c r="X272" i="2"/>
  <c r="AA272" i="2" s="1"/>
  <c r="AB270" i="2"/>
  <c r="AC270" i="2"/>
  <c r="AB271" i="2"/>
  <c r="AC271" i="2"/>
  <c r="AB272" i="2"/>
  <c r="AC272" i="2"/>
  <c r="V409" i="4"/>
  <c r="V408" i="4" s="1"/>
  <c r="X769" i="2"/>
  <c r="X768" i="2" s="1"/>
  <c r="AB767" i="2"/>
  <c r="AC767" i="2"/>
  <c r="AB768" i="2"/>
  <c r="AC768" i="2"/>
  <c r="AB769" i="2"/>
  <c r="AC769" i="2"/>
  <c r="Y369" i="4" l="1"/>
  <c r="V429" i="4"/>
  <c r="V414" i="4" s="1"/>
  <c r="V407" i="4"/>
  <c r="V401" i="4" s="1"/>
  <c r="V388" i="4" s="1"/>
  <c r="Y169" i="4"/>
  <c r="Y502" i="4"/>
  <c r="Y314" i="4"/>
  <c r="V312" i="4"/>
  <c r="V311" i="4" s="1"/>
  <c r="Y368" i="4"/>
  <c r="Y210" i="4"/>
  <c r="X811" i="2"/>
  <c r="X802" i="2" s="1"/>
  <c r="X801" i="2" s="1"/>
  <c r="X800" i="2" s="1"/>
  <c r="X779" i="2" s="1"/>
  <c r="X284" i="2"/>
  <c r="X283" i="2" s="1"/>
  <c r="X277" i="2" s="1"/>
  <c r="X276" i="2" s="1"/>
  <c r="X199" i="2"/>
  <c r="AA199" i="2" s="1"/>
  <c r="X271" i="2"/>
  <c r="X422" i="2"/>
  <c r="X421" i="2" s="1"/>
  <c r="AA390" i="2"/>
  <c r="X374" i="2"/>
  <c r="X373" i="2" s="1"/>
  <c r="AA391" i="2"/>
  <c r="AA424" i="2"/>
  <c r="AA285" i="2"/>
  <c r="AA423" i="2"/>
  <c r="AA286" i="2"/>
  <c r="X274" i="2"/>
  <c r="X767" i="2"/>
  <c r="X761" i="2" s="1"/>
  <c r="X760" i="2" s="1"/>
  <c r="X759" i="2" s="1"/>
  <c r="AA768" i="2"/>
  <c r="AA769" i="2"/>
  <c r="V135" i="4"/>
  <c r="V138" i="4"/>
  <c r="X270" i="2" l="1"/>
  <c r="AA270" i="2" s="1"/>
  <c r="AA271" i="2"/>
  <c r="AA274" i="2"/>
  <c r="X273" i="2"/>
  <c r="AA767" i="2"/>
  <c r="X758" i="2"/>
  <c r="X656" i="2" s="1"/>
  <c r="X47" i="2"/>
  <c r="X50" i="2"/>
  <c r="AA273" i="2" l="1"/>
  <c r="X269" i="2"/>
  <c r="Z289" i="4"/>
  <c r="AA289" i="4"/>
  <c r="Z290" i="4"/>
  <c r="AA290" i="4"/>
  <c r="Y291" i="4"/>
  <c r="Z291" i="4"/>
  <c r="AA291" i="4"/>
  <c r="V290" i="4"/>
  <c r="V289" i="4" s="1"/>
  <c r="Y289" i="4" s="1"/>
  <c r="X359" i="2"/>
  <c r="X358" i="2" s="1"/>
  <c r="AA358" i="2" s="1"/>
  <c r="AB358" i="2"/>
  <c r="AC358" i="2"/>
  <c r="AB359" i="2"/>
  <c r="AC359" i="2"/>
  <c r="AA360" i="2"/>
  <c r="AB360" i="2"/>
  <c r="AC360" i="2"/>
  <c r="V287" i="4"/>
  <c r="V286" i="4" s="1"/>
  <c r="Y290" i="4" l="1"/>
  <c r="AA269" i="2"/>
  <c r="X247" i="2"/>
  <c r="X218" i="2" s="1"/>
  <c r="AA359" i="2"/>
  <c r="X344" i="2"/>
  <c r="V651" i="4"/>
  <c r="V114" i="4"/>
  <c r="X540" i="2"/>
  <c r="X343" i="2" l="1"/>
  <c r="X335" i="2" s="1"/>
  <c r="X93" i="2"/>
  <c r="X92" i="2" s="1"/>
  <c r="X91" i="2" s="1"/>
  <c r="X85" i="2" s="1"/>
  <c r="X49" i="2" l="1"/>
  <c r="X48" i="2" s="1"/>
  <c r="V137" i="4"/>
  <c r="V136" i="4" s="1"/>
  <c r="V143" i="4" l="1"/>
  <c r="V142" i="4" s="1"/>
  <c r="X55" i="2"/>
  <c r="X54" i="2" s="1"/>
  <c r="V134" i="4"/>
  <c r="V133" i="4" s="1"/>
  <c r="Z146" i="4"/>
  <c r="AA146" i="4"/>
  <c r="Y147" i="4"/>
  <c r="Z147" i="4"/>
  <c r="AA147" i="4"/>
  <c r="Z145" i="4"/>
  <c r="AA145" i="4"/>
  <c r="V146" i="4"/>
  <c r="Y146" i="4" s="1"/>
  <c r="AB58" i="2"/>
  <c r="AC58" i="2"/>
  <c r="AA59" i="2"/>
  <c r="AB59" i="2"/>
  <c r="AC59" i="2"/>
  <c r="AB57" i="2"/>
  <c r="AC57" i="2"/>
  <c r="X58" i="2"/>
  <c r="AA58" i="2" s="1"/>
  <c r="V145" i="4" l="1"/>
  <c r="Y145" i="4" s="1"/>
  <c r="V129" i="4"/>
  <c r="X57" i="2"/>
  <c r="AA57" i="2" s="1"/>
  <c r="Z540" i="2"/>
  <c r="Z539" i="2" s="1"/>
  <c r="Z538" i="2" s="1"/>
  <c r="Z534" i="2" s="1"/>
  <c r="Z528" i="2" s="1"/>
  <c r="Z508" i="2" s="1"/>
  <c r="Z507" i="2" s="1"/>
  <c r="Y540" i="2"/>
  <c r="Y539" i="2" s="1"/>
  <c r="Y538" i="2" s="1"/>
  <c r="Y534" i="2" s="1"/>
  <c r="Y528" i="2" s="1"/>
  <c r="Y508" i="2" s="1"/>
  <c r="Y507" i="2" s="1"/>
  <c r="Z133" i="2"/>
  <c r="Z132" i="2" s="1"/>
  <c r="Z131" i="2" s="1"/>
  <c r="Z130" i="2" s="1"/>
  <c r="Z117" i="2" s="1"/>
  <c r="Z84" i="2" s="1"/>
  <c r="Y133" i="2"/>
  <c r="Y132" i="2" s="1"/>
  <c r="Y131" i="2" s="1"/>
  <c r="Y130" i="2" s="1"/>
  <c r="Y117" i="2" s="1"/>
  <c r="Y84" i="2" s="1"/>
  <c r="V201" i="4"/>
  <c r="V200" i="4" s="1"/>
  <c r="X168" i="2"/>
  <c r="X167" i="2" s="1"/>
  <c r="X497" i="4" l="1"/>
  <c r="AA513" i="4"/>
  <c r="Z514" i="4"/>
  <c r="AA514" i="4"/>
  <c r="AA512" i="4"/>
  <c r="V514" i="4"/>
  <c r="V513" i="4" s="1"/>
  <c r="V512" i="4" s="1"/>
  <c r="Y512" i="4" s="1"/>
  <c r="W513" i="4"/>
  <c r="Z513" i="4" s="1"/>
  <c r="W512" i="4"/>
  <c r="Z512" i="4" s="1"/>
  <c r="AC206" i="2"/>
  <c r="AB207" i="2"/>
  <c r="AC207" i="2"/>
  <c r="AC205" i="2"/>
  <c r="Y206" i="2"/>
  <c r="AB206" i="2" s="1"/>
  <c r="X207" i="2"/>
  <c r="AA207" i="2" s="1"/>
  <c r="Y514" i="4" l="1"/>
  <c r="Y513" i="4"/>
  <c r="X206" i="2"/>
  <c r="AA206" i="2" s="1"/>
  <c r="Y205" i="2"/>
  <c r="AB205" i="2" s="1"/>
  <c r="V310" i="4"/>
  <c r="X205" i="2" l="1"/>
  <c r="AA205" i="2" s="1"/>
  <c r="X182" i="2"/>
  <c r="AA182" i="2" s="1"/>
  <c r="Z309" i="4"/>
  <c r="AA309" i="4"/>
  <c r="Y310" i="4"/>
  <c r="Z310" i="4"/>
  <c r="AA310" i="4"/>
  <c r="Z308" i="4"/>
  <c r="AA308" i="4"/>
  <c r="V309" i="4"/>
  <c r="V308" i="4" s="1"/>
  <c r="AB181" i="2"/>
  <c r="AC181" i="2"/>
  <c r="AB182" i="2"/>
  <c r="AC182" i="2"/>
  <c r="AB180" i="2"/>
  <c r="AC180" i="2"/>
  <c r="Z99" i="4"/>
  <c r="AA99" i="4"/>
  <c r="Z100" i="4"/>
  <c r="AA100" i="4"/>
  <c r="Z98" i="4"/>
  <c r="AA98" i="4"/>
  <c r="V100" i="4"/>
  <c r="V99" i="4" s="1"/>
  <c r="X157" i="2"/>
  <c r="AA157" i="2" s="1"/>
  <c r="AB156" i="2"/>
  <c r="AC156" i="2"/>
  <c r="AB155" i="2"/>
  <c r="AC155" i="2"/>
  <c r="AC157" i="2"/>
  <c r="AB157" i="2"/>
  <c r="X181" i="2" l="1"/>
  <c r="AA181" i="2" s="1"/>
  <c r="V98" i="4"/>
  <c r="Y99" i="4"/>
  <c r="Y100" i="4"/>
  <c r="X156" i="2"/>
  <c r="AA156" i="2" s="1"/>
  <c r="Y308" i="4"/>
  <c r="Y309" i="4"/>
  <c r="V650" i="4"/>
  <c r="V649" i="4" s="1"/>
  <c r="V642" i="4" s="1"/>
  <c r="V452" i="4"/>
  <c r="V451" i="4" s="1"/>
  <c r="V450" i="4" s="1"/>
  <c r="X539" i="2"/>
  <c r="X538" i="2" s="1"/>
  <c r="X136" i="2"/>
  <c r="X135" i="2" s="1"/>
  <c r="X132" i="2" s="1"/>
  <c r="X131" i="2" s="1"/>
  <c r="X130" i="2" s="1"/>
  <c r="X117" i="2" s="1"/>
  <c r="X84" i="2" s="1"/>
  <c r="X180" i="2" l="1"/>
  <c r="AA180" i="2" s="1"/>
  <c r="X534" i="2"/>
  <c r="X528" i="2" s="1"/>
  <c r="X508" i="2" s="1"/>
  <c r="X507" i="2" s="1"/>
  <c r="X155" i="2"/>
  <c r="AA155" i="2" s="1"/>
  <c r="V88" i="4"/>
  <c r="V45" i="4" s="1"/>
  <c r="Y98" i="4"/>
  <c r="W609" i="4"/>
  <c r="X609" i="4"/>
  <c r="V609" i="4"/>
  <c r="X15" i="4"/>
  <c r="Y158" i="4"/>
  <c r="Z158" i="4"/>
  <c r="AA158" i="4"/>
  <c r="Y159" i="4"/>
  <c r="Z159" i="4"/>
  <c r="AA159" i="4"/>
  <c r="Z157" i="4"/>
  <c r="AA157" i="4"/>
  <c r="Y157" i="4"/>
  <c r="Y12" i="2"/>
  <c r="Y879" i="2" s="1"/>
  <c r="Z12" i="2"/>
  <c r="Z879" i="2" s="1"/>
  <c r="X13" i="2"/>
  <c r="X46" i="2"/>
  <c r="X45" i="2" s="1"/>
  <c r="AB68" i="2"/>
  <c r="AC68" i="2"/>
  <c r="AB69" i="2"/>
  <c r="AC69" i="2"/>
  <c r="AB67" i="2"/>
  <c r="AC67" i="2"/>
  <c r="X69" i="2"/>
  <c r="X68" i="2" s="1"/>
  <c r="X154" i="2" l="1"/>
  <c r="X153" i="2" s="1"/>
  <c r="X152" i="2" s="1"/>
  <c r="X151" i="2" s="1"/>
  <c r="X653" i="4"/>
  <c r="X67" i="2"/>
  <c r="AA67" i="2" s="1"/>
  <c r="AA68" i="2"/>
  <c r="AA69" i="2"/>
  <c r="P106" i="4"/>
  <c r="P651" i="4"/>
  <c r="R540" i="2"/>
  <c r="R163" i="2"/>
  <c r="X41" i="2" l="1"/>
  <c r="X40" i="2" s="1"/>
  <c r="X31" i="2" s="1"/>
  <c r="P156" i="4"/>
  <c r="R66" i="2"/>
  <c r="R50" i="2"/>
  <c r="R38" i="2" l="1"/>
  <c r="R37" i="2" s="1"/>
  <c r="R33" i="2" s="1"/>
  <c r="O44" i="2" l="1"/>
  <c r="R44" i="2" s="1"/>
  <c r="S156" i="4" l="1"/>
  <c r="Y156" i="4" s="1"/>
  <c r="R156" i="4"/>
  <c r="U156" i="4" s="1"/>
  <c r="AA156" i="4" s="1"/>
  <c r="Q156" i="4"/>
  <c r="T156" i="4" s="1"/>
  <c r="Z156" i="4" s="1"/>
  <c r="P155" i="4"/>
  <c r="P154" i="4" s="1"/>
  <c r="T50" i="2"/>
  <c r="T49" i="2" s="1"/>
  <c r="T48" i="2" s="1"/>
  <c r="T66" i="2"/>
  <c r="W66" i="2" s="1"/>
  <c r="S50" i="2"/>
  <c r="S49" i="2" s="1"/>
  <c r="S48" i="2" s="1"/>
  <c r="S66" i="2"/>
  <c r="S65" i="2" s="1"/>
  <c r="S64" i="2" s="1"/>
  <c r="R49" i="2"/>
  <c r="R48" i="2" s="1"/>
  <c r="R65" i="2"/>
  <c r="R64" i="2" s="1"/>
  <c r="U66" i="2"/>
  <c r="U65" i="2" l="1"/>
  <c r="AA66" i="2"/>
  <c r="W65" i="2"/>
  <c r="AC66" i="2"/>
  <c r="V66" i="2"/>
  <c r="R155" i="4"/>
  <c r="R154" i="4" s="1"/>
  <c r="U154" i="4" s="1"/>
  <c r="AA154" i="4" s="1"/>
  <c r="T65" i="2"/>
  <c r="T64" i="2" s="1"/>
  <c r="Q155" i="4"/>
  <c r="S154" i="4"/>
  <c r="Y154" i="4" s="1"/>
  <c r="S155" i="4"/>
  <c r="Y155" i="4" s="1"/>
  <c r="P134" i="4"/>
  <c r="P133" i="4" s="1"/>
  <c r="R46" i="2"/>
  <c r="R45" i="2" s="1"/>
  <c r="U155" i="4" l="1"/>
  <c r="AA155" i="4" s="1"/>
  <c r="W64" i="2"/>
  <c r="AC64" i="2" s="1"/>
  <c r="AC65" i="2"/>
  <c r="V65" i="2"/>
  <c r="AB66" i="2"/>
  <c r="U64" i="2"/>
  <c r="AA64" i="2" s="1"/>
  <c r="AA65" i="2"/>
  <c r="T155" i="4"/>
  <c r="Z155" i="4" s="1"/>
  <c r="Q154" i="4"/>
  <c r="T154" i="4" s="1"/>
  <c r="Z154" i="4" s="1"/>
  <c r="R737" i="2"/>
  <c r="P482" i="4"/>
  <c r="V64" i="2" l="1"/>
  <c r="AB64" i="2" s="1"/>
  <c r="AB65" i="2"/>
  <c r="P231" i="4"/>
  <c r="R363" i="2"/>
  <c r="P225" i="4"/>
  <c r="R397" i="2"/>
  <c r="R651" i="4" l="1"/>
  <c r="Q651" i="4"/>
  <c r="T540" i="2"/>
  <c r="S540" i="2"/>
  <c r="P228" i="4"/>
  <c r="R433" i="2"/>
  <c r="R432" i="2" s="1"/>
  <c r="R422" i="2" s="1"/>
  <c r="R421" i="2" s="1"/>
  <c r="P224" i="4"/>
  <c r="P275" i="4"/>
  <c r="P274" i="4" s="1"/>
  <c r="R411" i="2"/>
  <c r="R410" i="2" s="1"/>
  <c r="P278" i="4"/>
  <c r="P277" i="4" s="1"/>
  <c r="R371" i="2"/>
  <c r="R370" i="2" s="1"/>
  <c r="P269" i="4"/>
  <c r="P268" i="4" s="1"/>
  <c r="R368" i="2"/>
  <c r="R367" i="2" s="1"/>
  <c r="Q492" i="4"/>
  <c r="Q489" i="4" s="1"/>
  <c r="Q473" i="4" s="1"/>
  <c r="R492" i="4"/>
  <c r="R489" i="4" s="1"/>
  <c r="R473" i="4" s="1"/>
  <c r="P492" i="4"/>
  <c r="P489" i="4" s="1"/>
  <c r="S726" i="2"/>
  <c r="T726" i="2"/>
  <c r="S748" i="2"/>
  <c r="S745" i="2" s="1"/>
  <c r="S744" i="2" s="1"/>
  <c r="S743" i="2" s="1"/>
  <c r="T748" i="2"/>
  <c r="T745" i="2" s="1"/>
  <c r="T744" i="2" s="1"/>
  <c r="T743" i="2" s="1"/>
  <c r="R748" i="2"/>
  <c r="R745" i="2" s="1"/>
  <c r="R744" i="2" s="1"/>
  <c r="R743" i="2" s="1"/>
  <c r="T725" i="2" l="1"/>
  <c r="T656" i="2" s="1"/>
  <c r="S725" i="2"/>
  <c r="S656" i="2" s="1"/>
  <c r="P227" i="4"/>
  <c r="P226" i="4" s="1"/>
  <c r="R258" i="2"/>
  <c r="R257" i="2" s="1"/>
  <c r="R256" i="2" s="1"/>
  <c r="R249" i="2" s="1"/>
  <c r="R248" i="2" s="1"/>
  <c r="R247" i="2" s="1"/>
  <c r="P328" i="4"/>
  <c r="P327" i="4" s="1"/>
  <c r="P326" i="4" s="1"/>
  <c r="R293" i="2"/>
  <c r="R292" i="2" s="1"/>
  <c r="R291" i="2" s="1"/>
  <c r="R284" i="2" s="1"/>
  <c r="R283" i="2" s="1"/>
  <c r="R277" i="2" s="1"/>
  <c r="R276" i="2" s="1"/>
  <c r="R218" i="2" l="1"/>
  <c r="T93" i="4"/>
  <c r="Z93" i="4" s="1"/>
  <c r="U93" i="4"/>
  <c r="AA93" i="4" s="1"/>
  <c r="S94" i="4"/>
  <c r="Y94" i="4" s="1"/>
  <c r="T94" i="4"/>
  <c r="Z94" i="4" s="1"/>
  <c r="U94" i="4"/>
  <c r="AA94" i="4" s="1"/>
  <c r="T92" i="4"/>
  <c r="Z92" i="4" s="1"/>
  <c r="U92" i="4"/>
  <c r="AA92" i="4" s="1"/>
  <c r="P93" i="4"/>
  <c r="S93" i="4" s="1"/>
  <c r="Y93" i="4" s="1"/>
  <c r="P92" i="4"/>
  <c r="S92" i="4" s="1"/>
  <c r="Y92" i="4" s="1"/>
  <c r="V125" i="2" l="1"/>
  <c r="AB125" i="2" s="1"/>
  <c r="W125" i="2"/>
  <c r="AC125" i="2" s="1"/>
  <c r="U126" i="2"/>
  <c r="AA126" i="2" s="1"/>
  <c r="V126" i="2"/>
  <c r="AB126" i="2" s="1"/>
  <c r="W126" i="2"/>
  <c r="AC126" i="2" s="1"/>
  <c r="V124" i="2"/>
  <c r="AB124" i="2" s="1"/>
  <c r="W124" i="2"/>
  <c r="AC124" i="2" s="1"/>
  <c r="R125" i="2"/>
  <c r="U125" i="2" s="1"/>
  <c r="AA125" i="2" s="1"/>
  <c r="T71" i="4"/>
  <c r="Z71" i="4" s="1"/>
  <c r="U71" i="4"/>
  <c r="AA71" i="4" s="1"/>
  <c r="S72" i="4"/>
  <c r="Y72" i="4" s="1"/>
  <c r="T72" i="4"/>
  <c r="Z72" i="4" s="1"/>
  <c r="U72" i="4"/>
  <c r="AA72" i="4" s="1"/>
  <c r="T70" i="4"/>
  <c r="Z70" i="4" s="1"/>
  <c r="U70" i="4"/>
  <c r="AA70" i="4" s="1"/>
  <c r="P71" i="4"/>
  <c r="P70" i="4" s="1"/>
  <c r="S70" i="4" s="1"/>
  <c r="Y70" i="4" s="1"/>
  <c r="V112" i="2"/>
  <c r="AB112" i="2" s="1"/>
  <c r="W112" i="2"/>
  <c r="AC112" i="2" s="1"/>
  <c r="U113" i="2"/>
  <c r="AA113" i="2" s="1"/>
  <c r="V113" i="2"/>
  <c r="AB113" i="2" s="1"/>
  <c r="W113" i="2"/>
  <c r="AC113" i="2" s="1"/>
  <c r="V111" i="2"/>
  <c r="AB111" i="2" s="1"/>
  <c r="W111" i="2"/>
  <c r="AC111" i="2" s="1"/>
  <c r="R112" i="2"/>
  <c r="U112" i="2" s="1"/>
  <c r="AA112" i="2" s="1"/>
  <c r="S71" i="4" l="1"/>
  <c r="Y71" i="4" s="1"/>
  <c r="R124" i="2"/>
  <c r="U124" i="2" s="1"/>
  <c r="AA124" i="2" s="1"/>
  <c r="R111" i="2"/>
  <c r="U111" i="2" s="1"/>
  <c r="AA111" i="2" s="1"/>
  <c r="Q311" i="4"/>
  <c r="R311" i="4"/>
  <c r="T342" i="4"/>
  <c r="Z342" i="4" s="1"/>
  <c r="U342" i="4"/>
  <c r="AA342" i="4" s="1"/>
  <c r="S343" i="4"/>
  <c r="Y343" i="4" s="1"/>
  <c r="T343" i="4"/>
  <c r="Z343" i="4" s="1"/>
  <c r="U343" i="4"/>
  <c r="AA343" i="4" s="1"/>
  <c r="T341" i="4"/>
  <c r="Z341" i="4" s="1"/>
  <c r="U341" i="4"/>
  <c r="AA341" i="4" s="1"/>
  <c r="P342" i="4"/>
  <c r="P341" i="4" s="1"/>
  <c r="P312" i="4" s="1"/>
  <c r="P311" i="4" s="1"/>
  <c r="S191" i="2"/>
  <c r="S190" i="2" s="1"/>
  <c r="S189" i="2" s="1"/>
  <c r="S188" i="2" s="1"/>
  <c r="T191" i="2"/>
  <c r="T190" i="2" s="1"/>
  <c r="T189" i="2" s="1"/>
  <c r="T188" i="2" s="1"/>
  <c r="V196" i="2"/>
  <c r="AB196" i="2" s="1"/>
  <c r="W196" i="2"/>
  <c r="AC196" i="2" s="1"/>
  <c r="U197" i="2"/>
  <c r="AA197" i="2" s="1"/>
  <c r="V197" i="2"/>
  <c r="AB197" i="2" s="1"/>
  <c r="W197" i="2"/>
  <c r="AC197" i="2" s="1"/>
  <c r="V195" i="2"/>
  <c r="AB195" i="2" s="1"/>
  <c r="W195" i="2"/>
  <c r="AC195" i="2" s="1"/>
  <c r="R196" i="2"/>
  <c r="U196" i="2" s="1"/>
  <c r="AA196" i="2" s="1"/>
  <c r="T219" i="4"/>
  <c r="Z219" i="4" s="1"/>
  <c r="U219" i="4"/>
  <c r="AA219" i="4" s="1"/>
  <c r="T220" i="4"/>
  <c r="Z220" i="4" s="1"/>
  <c r="U220" i="4"/>
  <c r="AA220" i="4" s="1"/>
  <c r="T218" i="4"/>
  <c r="Z218" i="4" s="1"/>
  <c r="U218" i="4"/>
  <c r="AA218" i="4" s="1"/>
  <c r="P220" i="4"/>
  <c r="P219" i="4" s="1"/>
  <c r="S164" i="2"/>
  <c r="T164" i="2"/>
  <c r="V184" i="2"/>
  <c r="AB184" i="2" s="1"/>
  <c r="W184" i="2"/>
  <c r="AC184" i="2" s="1"/>
  <c r="V185" i="2"/>
  <c r="AB185" i="2" s="1"/>
  <c r="W185" i="2"/>
  <c r="AC185" i="2" s="1"/>
  <c r="V186" i="2"/>
  <c r="AB186" i="2" s="1"/>
  <c r="W186" i="2"/>
  <c r="AC186" i="2" s="1"/>
  <c r="V187" i="2"/>
  <c r="AB187" i="2" s="1"/>
  <c r="W187" i="2"/>
  <c r="AC187" i="2" s="1"/>
  <c r="V183" i="2"/>
  <c r="AB183" i="2" s="1"/>
  <c r="W183" i="2"/>
  <c r="AC183" i="2" s="1"/>
  <c r="R187" i="2"/>
  <c r="U187" i="2" s="1"/>
  <c r="AA187" i="2" s="1"/>
  <c r="Q114" i="4"/>
  <c r="R114" i="4"/>
  <c r="T116" i="4"/>
  <c r="Z116" i="4" s="1"/>
  <c r="U116" i="4"/>
  <c r="AA116" i="4" s="1"/>
  <c r="S117" i="4"/>
  <c r="Y117" i="4" s="1"/>
  <c r="T117" i="4"/>
  <c r="Z117" i="4" s="1"/>
  <c r="U117" i="4"/>
  <c r="AA117" i="4" s="1"/>
  <c r="T115" i="4"/>
  <c r="Z115" i="4" s="1"/>
  <c r="U115" i="4"/>
  <c r="AA115" i="4" s="1"/>
  <c r="P116" i="4"/>
  <c r="P115" i="4" s="1"/>
  <c r="S115" i="4" s="1"/>
  <c r="Y115" i="4" s="1"/>
  <c r="S91" i="2"/>
  <c r="S86" i="2" s="1"/>
  <c r="S85" i="2" s="1"/>
  <c r="T91" i="2"/>
  <c r="T86" i="2" s="1"/>
  <c r="T85" i="2" s="1"/>
  <c r="V93" i="2"/>
  <c r="AB93" i="2" s="1"/>
  <c r="W93" i="2"/>
  <c r="AC93" i="2" s="1"/>
  <c r="U94" i="2"/>
  <c r="AA94" i="2" s="1"/>
  <c r="V94" i="2"/>
  <c r="AB94" i="2" s="1"/>
  <c r="W94" i="2"/>
  <c r="AC94" i="2" s="1"/>
  <c r="V92" i="2"/>
  <c r="AB92" i="2" s="1"/>
  <c r="W92" i="2"/>
  <c r="AC92" i="2" s="1"/>
  <c r="R93" i="2"/>
  <c r="U93" i="2" s="1"/>
  <c r="AA93" i="2" s="1"/>
  <c r="S219" i="4" l="1"/>
  <c r="Y219" i="4" s="1"/>
  <c r="P218" i="4"/>
  <c r="S218" i="4" s="1"/>
  <c r="Y218" i="4" s="1"/>
  <c r="S341" i="4"/>
  <c r="Y341" i="4" s="1"/>
  <c r="P114" i="4"/>
  <c r="S220" i="4"/>
  <c r="Y220" i="4" s="1"/>
  <c r="S116" i="4"/>
  <c r="Y116" i="4" s="1"/>
  <c r="S342" i="4"/>
  <c r="Y342" i="4" s="1"/>
  <c r="R92" i="2"/>
  <c r="R91" i="2" s="1"/>
  <c r="R86" i="2" s="1"/>
  <c r="R85" i="2" s="1"/>
  <c r="R195" i="2"/>
  <c r="R186" i="2"/>
  <c r="P65" i="4"/>
  <c r="P64" i="4" s="1"/>
  <c r="P67" i="4"/>
  <c r="P68" i="4"/>
  <c r="R106" i="2"/>
  <c r="R105" i="2" s="1"/>
  <c r="R109" i="2"/>
  <c r="R108" i="2" s="1"/>
  <c r="T102" i="4"/>
  <c r="Z102" i="4" s="1"/>
  <c r="U102" i="4"/>
  <c r="AA102" i="4" s="1"/>
  <c r="T103" i="4"/>
  <c r="Z103" i="4" s="1"/>
  <c r="U103" i="4"/>
  <c r="AA103" i="4" s="1"/>
  <c r="T101" i="4"/>
  <c r="Z101" i="4" s="1"/>
  <c r="U101" i="4"/>
  <c r="AA101" i="4" s="1"/>
  <c r="P103" i="4"/>
  <c r="P102" i="4" s="1"/>
  <c r="P101" i="4" s="1"/>
  <c r="S101" i="4" s="1"/>
  <c r="Y101" i="4" s="1"/>
  <c r="V159" i="2"/>
  <c r="AB159" i="2" s="1"/>
  <c r="W159" i="2"/>
  <c r="AC159" i="2" s="1"/>
  <c r="V160" i="2"/>
  <c r="AB160" i="2" s="1"/>
  <c r="W160" i="2"/>
  <c r="AC160" i="2" s="1"/>
  <c r="V158" i="2"/>
  <c r="AB158" i="2" s="1"/>
  <c r="W158" i="2"/>
  <c r="AC158" i="2" s="1"/>
  <c r="R160" i="2"/>
  <c r="R159" i="2" s="1"/>
  <c r="R650" i="4"/>
  <c r="R649" i="4" s="1"/>
  <c r="R642" i="4" s="1"/>
  <c r="Q650" i="4"/>
  <c r="Q649" i="4" s="1"/>
  <c r="Q642" i="4" s="1"/>
  <c r="T539" i="2"/>
  <c r="T538" i="2" s="1"/>
  <c r="T534" i="2" s="1"/>
  <c r="T528" i="2" s="1"/>
  <c r="T508" i="2" s="1"/>
  <c r="T507" i="2" s="1"/>
  <c r="S539" i="2"/>
  <c r="S538" i="2" s="1"/>
  <c r="S534" i="2" s="1"/>
  <c r="S528" i="2" s="1"/>
  <c r="S508" i="2" s="1"/>
  <c r="S507" i="2" s="1"/>
  <c r="P46" i="4" l="1"/>
  <c r="S103" i="4"/>
  <c r="Y103" i="4" s="1"/>
  <c r="S102" i="4"/>
  <c r="Y102" i="4" s="1"/>
  <c r="U92" i="2"/>
  <c r="AA92" i="2" s="1"/>
  <c r="R104" i="2"/>
  <c r="R103" i="2" s="1"/>
  <c r="R102" i="2" s="1"/>
  <c r="U195" i="2"/>
  <c r="AA195" i="2" s="1"/>
  <c r="R191" i="2"/>
  <c r="R190" i="2" s="1"/>
  <c r="R189" i="2" s="1"/>
  <c r="R188" i="2" s="1"/>
  <c r="U159" i="2"/>
  <c r="AA159" i="2" s="1"/>
  <c r="R158" i="2"/>
  <c r="U158" i="2" s="1"/>
  <c r="AA158" i="2" s="1"/>
  <c r="U160" i="2"/>
  <c r="AA160" i="2" s="1"/>
  <c r="R185" i="2"/>
  <c r="U186" i="2"/>
  <c r="AA186" i="2" s="1"/>
  <c r="P484" i="4"/>
  <c r="P479" i="4" s="1"/>
  <c r="P473" i="4" s="1"/>
  <c r="R738" i="2"/>
  <c r="R736" i="2"/>
  <c r="R733" i="2" l="1"/>
  <c r="R727" i="2" s="1"/>
  <c r="R726" i="2" s="1"/>
  <c r="R725" i="2" s="1"/>
  <c r="R656" i="2" s="1"/>
  <c r="U185" i="2"/>
  <c r="AA185" i="2" s="1"/>
  <c r="R184" i="2"/>
  <c r="P302" i="4"/>
  <c r="P301" i="4" s="1"/>
  <c r="P300" i="4" s="1"/>
  <c r="R419" i="2"/>
  <c r="R418" i="2" s="1"/>
  <c r="R417" i="2" s="1"/>
  <c r="R183" i="2" l="1"/>
  <c r="U184" i="2"/>
  <c r="AA184" i="2" s="1"/>
  <c r="T105" i="4"/>
  <c r="Z105" i="4" s="1"/>
  <c r="U105" i="4"/>
  <c r="AA105" i="4" s="1"/>
  <c r="T106" i="4"/>
  <c r="Z106" i="4" s="1"/>
  <c r="U106" i="4"/>
  <c r="AA106" i="4" s="1"/>
  <c r="T104" i="4"/>
  <c r="Z104" i="4" s="1"/>
  <c r="U104" i="4"/>
  <c r="AA104" i="4" s="1"/>
  <c r="P105" i="4"/>
  <c r="P104" i="4" s="1"/>
  <c r="S104" i="4" s="1"/>
  <c r="Y104" i="4" s="1"/>
  <c r="S105" i="4" l="1"/>
  <c r="Y105" i="4" s="1"/>
  <c r="S106" i="4"/>
  <c r="Y106" i="4" s="1"/>
  <c r="U183" i="2"/>
  <c r="AA183" i="2" s="1"/>
  <c r="R164" i="2"/>
  <c r="V161" i="2"/>
  <c r="W161" i="2"/>
  <c r="V162" i="2"/>
  <c r="AB162" i="2" s="1"/>
  <c r="W162" i="2"/>
  <c r="AC162" i="2" s="1"/>
  <c r="V163" i="2"/>
  <c r="AB163" i="2" s="1"/>
  <c r="W163" i="2"/>
  <c r="AC163" i="2" s="1"/>
  <c r="U163" i="2"/>
  <c r="AA163" i="2" s="1"/>
  <c r="R162" i="2"/>
  <c r="U162" i="2" s="1"/>
  <c r="AA162" i="2" s="1"/>
  <c r="S154" i="2"/>
  <c r="S153" i="2" s="1"/>
  <c r="S152" i="2" s="1"/>
  <c r="S151" i="2" s="1"/>
  <c r="T154" i="2"/>
  <c r="T153" i="2" s="1"/>
  <c r="T152" i="2" s="1"/>
  <c r="T151" i="2" s="1"/>
  <c r="W154" i="2" l="1"/>
  <c r="AC161" i="2"/>
  <c r="V154" i="2"/>
  <c r="AB161" i="2"/>
  <c r="R161" i="2"/>
  <c r="P456" i="4"/>
  <c r="P455" i="4" s="1"/>
  <c r="P452" i="4" s="1"/>
  <c r="P451" i="4" s="1"/>
  <c r="P450" i="4" s="1"/>
  <c r="P650" i="4"/>
  <c r="P649" i="4" s="1"/>
  <c r="P642" i="4" s="1"/>
  <c r="R136" i="2"/>
  <c r="R135" i="2" s="1"/>
  <c r="R132" i="2" s="1"/>
  <c r="R131" i="2" s="1"/>
  <c r="R130" i="2" s="1"/>
  <c r="R539" i="2"/>
  <c r="R538" i="2" s="1"/>
  <c r="R534" i="2" s="1"/>
  <c r="R528" i="2" s="1"/>
  <c r="R508" i="2" s="1"/>
  <c r="R507" i="2" s="1"/>
  <c r="V153" i="2" l="1"/>
  <c r="AB154" i="2"/>
  <c r="W153" i="2"/>
  <c r="AC154" i="2"/>
  <c r="U161" i="2"/>
  <c r="AA161" i="2" s="1"/>
  <c r="R154" i="2"/>
  <c r="Q609" i="4"/>
  <c r="R609" i="4"/>
  <c r="P609" i="4"/>
  <c r="P221" i="4"/>
  <c r="P230" i="4"/>
  <c r="P229" i="4" s="1"/>
  <c r="R362" i="2"/>
  <c r="R361" i="2" s="1"/>
  <c r="R345" i="2" s="1"/>
  <c r="R344" i="2" s="1"/>
  <c r="R396" i="2"/>
  <c r="R393" i="2" s="1"/>
  <c r="W152" i="2" l="1"/>
  <c r="AC153" i="2"/>
  <c r="V152" i="2"/>
  <c r="AB153" i="2"/>
  <c r="P167" i="4"/>
  <c r="R374" i="2"/>
  <c r="R373" i="2" s="1"/>
  <c r="U154" i="2"/>
  <c r="R153" i="2"/>
  <c r="R152" i="2" s="1"/>
  <c r="R151" i="2" s="1"/>
  <c r="U153" i="2" l="1"/>
  <c r="AA154" i="2"/>
  <c r="V151" i="2"/>
  <c r="AB151" i="2" s="1"/>
  <c r="AB152" i="2"/>
  <c r="W151" i="2"/>
  <c r="AC151" i="2" s="1"/>
  <c r="AC152" i="2"/>
  <c r="R343" i="2"/>
  <c r="R335" i="2" s="1"/>
  <c r="K405" i="4"/>
  <c r="K402" i="4" s="1"/>
  <c r="L405" i="4"/>
  <c r="L402" i="4" s="1"/>
  <c r="J405" i="4"/>
  <c r="J402" i="4" s="1"/>
  <c r="J401" i="4" s="1"/>
  <c r="U152" i="2" l="1"/>
  <c r="AA153" i="2"/>
  <c r="L401" i="4"/>
  <c r="K401" i="4"/>
  <c r="L651" i="4"/>
  <c r="L153" i="4"/>
  <c r="L152" i="4" s="1"/>
  <c r="L151" i="4" s="1"/>
  <c r="N39" i="2"/>
  <c r="N38" i="2" s="1"/>
  <c r="N37" i="2" s="1"/>
  <c r="N33" i="2" s="1"/>
  <c r="N32" i="2" s="1"/>
  <c r="N540" i="2"/>
  <c r="U151" i="2" l="1"/>
  <c r="AA151" i="2" s="1"/>
  <c r="AA152" i="2"/>
  <c r="K295" i="4"/>
  <c r="M268" i="2" l="1"/>
  <c r="L650" i="4" l="1"/>
  <c r="L649" i="4" s="1"/>
  <c r="L642" i="4" s="1"/>
  <c r="N539" i="2"/>
  <c r="N538" i="2" s="1"/>
  <c r="N534" i="2" s="1"/>
  <c r="N528" i="2" s="1"/>
  <c r="N508" i="2" s="1"/>
  <c r="N507" i="2" s="1"/>
  <c r="J135" i="4"/>
  <c r="J137" i="4"/>
  <c r="J136" i="4" s="1"/>
  <c r="L49" i="2"/>
  <c r="L48" i="2" s="1"/>
  <c r="L47" i="2"/>
  <c r="M337" i="4" l="1"/>
  <c r="S337" i="4" s="1"/>
  <c r="Y337" i="4" s="1"/>
  <c r="N337" i="4"/>
  <c r="T337" i="4" s="1"/>
  <c r="Z337" i="4" s="1"/>
  <c r="O337" i="4"/>
  <c r="U337" i="4" s="1"/>
  <c r="AA337" i="4" s="1"/>
  <c r="L336" i="4"/>
  <c r="L335" i="4" s="1"/>
  <c r="O335" i="4" s="1"/>
  <c r="U335" i="4" s="1"/>
  <c r="AA335" i="4" s="1"/>
  <c r="K336" i="4"/>
  <c r="K335" i="4" s="1"/>
  <c r="J336" i="4"/>
  <c r="J335" i="4" s="1"/>
  <c r="I336" i="4"/>
  <c r="I335" i="4" s="1"/>
  <c r="H336" i="4"/>
  <c r="G336" i="4"/>
  <c r="N208" i="4"/>
  <c r="T208" i="4" s="1"/>
  <c r="Z208" i="4" s="1"/>
  <c r="O208" i="4"/>
  <c r="U208" i="4" s="1"/>
  <c r="AA208" i="4" s="1"/>
  <c r="J208" i="4"/>
  <c r="M208" i="4" s="1"/>
  <c r="S208" i="4" s="1"/>
  <c r="Y208" i="4" s="1"/>
  <c r="L207" i="4"/>
  <c r="L206" i="4" s="1"/>
  <c r="K207" i="4"/>
  <c r="I207" i="4"/>
  <c r="I206" i="4" s="1"/>
  <c r="H207" i="4"/>
  <c r="H206" i="4" s="1"/>
  <c r="G207" i="4"/>
  <c r="G206" i="4" s="1"/>
  <c r="K206" i="4"/>
  <c r="O309" i="2"/>
  <c r="U309" i="2" s="1"/>
  <c r="AA309" i="2" s="1"/>
  <c r="P309" i="2"/>
  <c r="V309" i="2" s="1"/>
  <c r="AB309" i="2" s="1"/>
  <c r="Q309" i="2"/>
  <c r="W309" i="2" s="1"/>
  <c r="AC309" i="2" s="1"/>
  <c r="O310" i="2"/>
  <c r="U310" i="2" s="1"/>
  <c r="AA310" i="2" s="1"/>
  <c r="P310" i="2"/>
  <c r="V310" i="2" s="1"/>
  <c r="AB310" i="2" s="1"/>
  <c r="Q310" i="2"/>
  <c r="W310" i="2" s="1"/>
  <c r="AC310" i="2" s="1"/>
  <c r="O311" i="2"/>
  <c r="U311" i="2" s="1"/>
  <c r="AA311" i="2" s="1"/>
  <c r="P311" i="2"/>
  <c r="V311" i="2" s="1"/>
  <c r="AB311" i="2" s="1"/>
  <c r="Q311" i="2"/>
  <c r="W311" i="2" s="1"/>
  <c r="AC311" i="2" s="1"/>
  <c r="J207" i="4" l="1"/>
  <c r="J206" i="4" s="1"/>
  <c r="M206" i="4" s="1"/>
  <c r="S206" i="4" s="1"/>
  <c r="Y206" i="4" s="1"/>
  <c r="M336" i="4"/>
  <c r="S336" i="4" s="1"/>
  <c r="Y336" i="4" s="1"/>
  <c r="N336" i="4"/>
  <c r="T336" i="4" s="1"/>
  <c r="Z336" i="4" s="1"/>
  <c r="O206" i="4"/>
  <c r="U206" i="4" s="1"/>
  <c r="AA206" i="4" s="1"/>
  <c r="G335" i="4"/>
  <c r="M335" i="4" s="1"/>
  <c r="S335" i="4" s="1"/>
  <c r="Y335" i="4" s="1"/>
  <c r="H335" i="4"/>
  <c r="N335" i="4" s="1"/>
  <c r="T335" i="4" s="1"/>
  <c r="Z335" i="4" s="1"/>
  <c r="O336" i="4"/>
  <c r="U336" i="4" s="1"/>
  <c r="AA336" i="4" s="1"/>
  <c r="N206" i="4"/>
  <c r="T206" i="4" s="1"/>
  <c r="Z206" i="4" s="1"/>
  <c r="O207" i="4"/>
  <c r="U207" i="4" s="1"/>
  <c r="AA207" i="4" s="1"/>
  <c r="N207" i="4"/>
  <c r="T207" i="4" s="1"/>
  <c r="Z207" i="4" s="1"/>
  <c r="O299" i="2"/>
  <c r="U299" i="2" s="1"/>
  <c r="AA299" i="2" s="1"/>
  <c r="P299" i="2"/>
  <c r="V299" i="2" s="1"/>
  <c r="AB299" i="2" s="1"/>
  <c r="Q299" i="2"/>
  <c r="W299" i="2" s="1"/>
  <c r="AC299" i="2" s="1"/>
  <c r="M298" i="2"/>
  <c r="M297" i="2" s="1"/>
  <c r="N298" i="2"/>
  <c r="N297" i="2" s="1"/>
  <c r="L298" i="2"/>
  <c r="L297" i="2" s="1"/>
  <c r="K298" i="2"/>
  <c r="K297" i="2" s="1"/>
  <c r="J298" i="2"/>
  <c r="J297" i="2" s="1"/>
  <c r="I298" i="2"/>
  <c r="I297" i="2" s="1"/>
  <c r="P389" i="2"/>
  <c r="V389" i="2" s="1"/>
  <c r="AB389" i="2" s="1"/>
  <c r="Q389" i="2"/>
  <c r="W389" i="2" s="1"/>
  <c r="AC389" i="2" s="1"/>
  <c r="L389" i="2"/>
  <c r="O389" i="2" s="1"/>
  <c r="U389" i="2" s="1"/>
  <c r="AA389" i="2" s="1"/>
  <c r="M388" i="2"/>
  <c r="M387" i="2" s="1"/>
  <c r="N388" i="2"/>
  <c r="N387" i="2" s="1"/>
  <c r="J388" i="2"/>
  <c r="J387" i="2" s="1"/>
  <c r="K388" i="2"/>
  <c r="K387" i="2" s="1"/>
  <c r="I388" i="2"/>
  <c r="I387" i="2" s="1"/>
  <c r="L356" i="2"/>
  <c r="L355" i="2" s="1"/>
  <c r="M356" i="2"/>
  <c r="M355" i="2" s="1"/>
  <c r="N356" i="2"/>
  <c r="N355" i="2" s="1"/>
  <c r="O357" i="2"/>
  <c r="U357" i="2" s="1"/>
  <c r="AA357" i="2" s="1"/>
  <c r="P357" i="2"/>
  <c r="V357" i="2" s="1"/>
  <c r="AB357" i="2" s="1"/>
  <c r="Q357" i="2"/>
  <c r="W357" i="2" s="1"/>
  <c r="AC357" i="2" s="1"/>
  <c r="J356" i="2"/>
  <c r="J355" i="2" s="1"/>
  <c r="K356" i="2"/>
  <c r="K355" i="2" s="1"/>
  <c r="I356" i="2"/>
  <c r="I355" i="2" s="1"/>
  <c r="M207" i="4" l="1"/>
  <c r="S207" i="4" s="1"/>
  <c r="Y207" i="4" s="1"/>
  <c r="L388" i="2"/>
  <c r="L387" i="2" s="1"/>
  <c r="O297" i="2"/>
  <c r="U297" i="2" s="1"/>
  <c r="AA297" i="2" s="1"/>
  <c r="Q387" i="2"/>
  <c r="W387" i="2" s="1"/>
  <c r="AC387" i="2" s="1"/>
  <c r="P297" i="2"/>
  <c r="V297" i="2" s="1"/>
  <c r="AB297" i="2" s="1"/>
  <c r="O387" i="2"/>
  <c r="U387" i="2" s="1"/>
  <c r="AA387" i="2" s="1"/>
  <c r="O298" i="2"/>
  <c r="U298" i="2" s="1"/>
  <c r="AA298" i="2" s="1"/>
  <c r="P387" i="2"/>
  <c r="V387" i="2" s="1"/>
  <c r="AB387" i="2" s="1"/>
  <c r="P355" i="2"/>
  <c r="V355" i="2" s="1"/>
  <c r="AB355" i="2" s="1"/>
  <c r="Q297" i="2"/>
  <c r="W297" i="2" s="1"/>
  <c r="AC297" i="2" s="1"/>
  <c r="P298" i="2"/>
  <c r="V298" i="2" s="1"/>
  <c r="AB298" i="2" s="1"/>
  <c r="Q298" i="2"/>
  <c r="W298" i="2" s="1"/>
  <c r="AC298" i="2" s="1"/>
  <c r="Q355" i="2"/>
  <c r="W355" i="2" s="1"/>
  <c r="AC355" i="2" s="1"/>
  <c r="Q388" i="2"/>
  <c r="W388" i="2" s="1"/>
  <c r="AC388" i="2" s="1"/>
  <c r="P388" i="2"/>
  <c r="V388" i="2" s="1"/>
  <c r="AB388" i="2" s="1"/>
  <c r="Q356" i="2"/>
  <c r="W356" i="2" s="1"/>
  <c r="AC356" i="2" s="1"/>
  <c r="P356" i="2"/>
  <c r="V356" i="2" s="1"/>
  <c r="AB356" i="2" s="1"/>
  <c r="O355" i="2"/>
  <c r="U355" i="2" s="1"/>
  <c r="AA355" i="2" s="1"/>
  <c r="O356" i="2"/>
  <c r="U356" i="2" s="1"/>
  <c r="AA356" i="2" s="1"/>
  <c r="J651" i="4"/>
  <c r="L540" i="2"/>
  <c r="O388" i="2" l="1"/>
  <c r="U388" i="2" s="1"/>
  <c r="AA388" i="2" s="1"/>
  <c r="N201" i="4"/>
  <c r="T201" i="4" s="1"/>
  <c r="Z201" i="4" s="1"/>
  <c r="O201" i="4"/>
  <c r="U201" i="4" s="1"/>
  <c r="AA201" i="4" s="1"/>
  <c r="M202" i="4"/>
  <c r="S202" i="4" s="1"/>
  <c r="Y202" i="4" s="1"/>
  <c r="N202" i="4"/>
  <c r="T202" i="4" s="1"/>
  <c r="Z202" i="4" s="1"/>
  <c r="O202" i="4"/>
  <c r="U202" i="4" s="1"/>
  <c r="AA202" i="4" s="1"/>
  <c r="N200" i="4"/>
  <c r="T200" i="4" s="1"/>
  <c r="Z200" i="4" s="1"/>
  <c r="O200" i="4"/>
  <c r="U200" i="4" s="1"/>
  <c r="AA200" i="4" s="1"/>
  <c r="J201" i="4"/>
  <c r="J200" i="4" s="1"/>
  <c r="M200" i="4" s="1"/>
  <c r="S200" i="4" s="1"/>
  <c r="Y200" i="4" s="1"/>
  <c r="P168" i="2"/>
  <c r="V168" i="2" s="1"/>
  <c r="AB168" i="2" s="1"/>
  <c r="Q168" i="2"/>
  <c r="W168" i="2" s="1"/>
  <c r="AC168" i="2" s="1"/>
  <c r="O169" i="2"/>
  <c r="U169" i="2" s="1"/>
  <c r="AA169" i="2" s="1"/>
  <c r="P169" i="2"/>
  <c r="V169" i="2" s="1"/>
  <c r="AB169" i="2" s="1"/>
  <c r="Q169" i="2"/>
  <c r="W169" i="2" s="1"/>
  <c r="AC169" i="2" s="1"/>
  <c r="P167" i="2"/>
  <c r="V167" i="2" s="1"/>
  <c r="AB167" i="2" s="1"/>
  <c r="Q167" i="2"/>
  <c r="W167" i="2" s="1"/>
  <c r="AC167" i="2" s="1"/>
  <c r="L168" i="2"/>
  <c r="L167" i="2" s="1"/>
  <c r="O167" i="2" s="1"/>
  <c r="U167" i="2" s="1"/>
  <c r="AA167" i="2" s="1"/>
  <c r="M201" i="4" l="1"/>
  <c r="S201" i="4" s="1"/>
  <c r="Y201" i="4" s="1"/>
  <c r="O168" i="2"/>
  <c r="U168" i="2" s="1"/>
  <c r="AA168" i="2" s="1"/>
  <c r="J77" i="4"/>
  <c r="J76" i="4" s="1"/>
  <c r="L115" i="2"/>
  <c r="L114" i="2" s="1"/>
  <c r="L104" i="2" s="1"/>
  <c r="L103" i="2" s="1"/>
  <c r="L102" i="2" s="1"/>
  <c r="M216" i="4"/>
  <c r="S216" i="4" s="1"/>
  <c r="Y216" i="4" s="1"/>
  <c r="N216" i="4"/>
  <c r="T216" i="4" s="1"/>
  <c r="Z216" i="4" s="1"/>
  <c r="O216" i="4"/>
  <c r="U216" i="4" s="1"/>
  <c r="AA216" i="4" s="1"/>
  <c r="M217" i="4"/>
  <c r="S217" i="4" s="1"/>
  <c r="Y217" i="4" s="1"/>
  <c r="N217" i="4"/>
  <c r="T217" i="4" s="1"/>
  <c r="Z217" i="4" s="1"/>
  <c r="O217" i="4"/>
  <c r="U217" i="4" s="1"/>
  <c r="AA217" i="4" s="1"/>
  <c r="N215" i="4"/>
  <c r="T215" i="4" s="1"/>
  <c r="Z215" i="4" s="1"/>
  <c r="O215" i="4"/>
  <c r="U215" i="4" s="1"/>
  <c r="AA215" i="4" s="1"/>
  <c r="M215" i="4"/>
  <c r="S215" i="4" s="1"/>
  <c r="Y215" i="4" s="1"/>
  <c r="P174" i="2"/>
  <c r="V174" i="2" s="1"/>
  <c r="AB174" i="2" s="1"/>
  <c r="Q174" i="2"/>
  <c r="W174" i="2" s="1"/>
  <c r="AC174" i="2" s="1"/>
  <c r="O175" i="2"/>
  <c r="U175" i="2" s="1"/>
  <c r="AA175" i="2" s="1"/>
  <c r="P175" i="2"/>
  <c r="V175" i="2" s="1"/>
  <c r="AB175" i="2" s="1"/>
  <c r="Q175" i="2"/>
  <c r="W175" i="2" s="1"/>
  <c r="AC175" i="2" s="1"/>
  <c r="P173" i="2"/>
  <c r="V173" i="2" s="1"/>
  <c r="AB173" i="2" s="1"/>
  <c r="Q173" i="2"/>
  <c r="W173" i="2" s="1"/>
  <c r="AC173" i="2" s="1"/>
  <c r="L174" i="2"/>
  <c r="O174" i="2" s="1"/>
  <c r="U174" i="2" s="1"/>
  <c r="AA174" i="2" s="1"/>
  <c r="L173" i="2" l="1"/>
  <c r="O173" i="2" s="1"/>
  <c r="U173" i="2" s="1"/>
  <c r="AA173" i="2" s="1"/>
  <c r="M584" i="4"/>
  <c r="S584" i="4" s="1"/>
  <c r="Y584" i="4" s="1"/>
  <c r="N584" i="4"/>
  <c r="T584" i="4" s="1"/>
  <c r="Z584" i="4" s="1"/>
  <c r="O584" i="4"/>
  <c r="U584" i="4" s="1"/>
  <c r="AA584" i="4" s="1"/>
  <c r="L583" i="4"/>
  <c r="L582" i="4" s="1"/>
  <c r="L567" i="4" s="1"/>
  <c r="K583" i="4"/>
  <c r="K582" i="4" s="1"/>
  <c r="K567" i="4" s="1"/>
  <c r="J583" i="4"/>
  <c r="J582" i="4" s="1"/>
  <c r="J567" i="4" s="1"/>
  <c r="I583" i="4"/>
  <c r="I582" i="4" s="1"/>
  <c r="H583" i="4"/>
  <c r="H582" i="4" s="1"/>
  <c r="G583" i="4"/>
  <c r="G582" i="4" s="1"/>
  <c r="M485" i="2"/>
  <c r="M484" i="2" s="1"/>
  <c r="N485" i="2"/>
  <c r="N484" i="2" s="1"/>
  <c r="L485" i="2"/>
  <c r="L484" i="2" s="1"/>
  <c r="O486" i="2"/>
  <c r="U486" i="2" s="1"/>
  <c r="AA486" i="2" s="1"/>
  <c r="P486" i="2"/>
  <c r="V486" i="2" s="1"/>
  <c r="AB486" i="2" s="1"/>
  <c r="Q486" i="2"/>
  <c r="W486" i="2" s="1"/>
  <c r="AC486" i="2" s="1"/>
  <c r="J485" i="2"/>
  <c r="J484" i="2" s="1"/>
  <c r="J483" i="2" s="1"/>
  <c r="K485" i="2"/>
  <c r="K484" i="2" s="1"/>
  <c r="K483" i="2" s="1"/>
  <c r="I485" i="2"/>
  <c r="I484" i="2" s="1"/>
  <c r="I483" i="2" s="1"/>
  <c r="M582" i="4" l="1"/>
  <c r="S582" i="4" s="1"/>
  <c r="Y582" i="4" s="1"/>
  <c r="N583" i="4"/>
  <c r="T583" i="4" s="1"/>
  <c r="Z583" i="4" s="1"/>
  <c r="N582" i="4"/>
  <c r="T582" i="4" s="1"/>
  <c r="Z582" i="4" s="1"/>
  <c r="O582" i="4"/>
  <c r="U582" i="4" s="1"/>
  <c r="AA582" i="4" s="1"/>
  <c r="O583" i="4"/>
  <c r="U583" i="4" s="1"/>
  <c r="AA583" i="4" s="1"/>
  <c r="M583" i="4"/>
  <c r="S583" i="4" s="1"/>
  <c r="Y583" i="4" s="1"/>
  <c r="O484" i="2"/>
  <c r="U484" i="2" s="1"/>
  <c r="AA484" i="2" s="1"/>
  <c r="L483" i="2"/>
  <c r="L446" i="2" s="1"/>
  <c r="O485" i="2"/>
  <c r="U485" i="2" s="1"/>
  <c r="AA485" i="2" s="1"/>
  <c r="Q484" i="2"/>
  <c r="W484" i="2" s="1"/>
  <c r="AC484" i="2" s="1"/>
  <c r="N483" i="2"/>
  <c r="M483" i="2"/>
  <c r="P484" i="2"/>
  <c r="V484" i="2" s="1"/>
  <c r="AB484" i="2" s="1"/>
  <c r="Q485" i="2"/>
  <c r="W485" i="2" s="1"/>
  <c r="AC485" i="2" s="1"/>
  <c r="P485" i="2"/>
  <c r="V485" i="2" s="1"/>
  <c r="AB485" i="2" s="1"/>
  <c r="Q302" i="2"/>
  <c r="W302" i="2" s="1"/>
  <c r="AC302" i="2" s="1"/>
  <c r="P302" i="2"/>
  <c r="V302" i="2" s="1"/>
  <c r="AB302" i="2" s="1"/>
  <c r="O302" i="2"/>
  <c r="U302" i="2" s="1"/>
  <c r="AA302" i="2" s="1"/>
  <c r="N301" i="2"/>
  <c r="N300" i="2" s="1"/>
  <c r="K301" i="2"/>
  <c r="K300" i="2" s="1"/>
  <c r="J301" i="2"/>
  <c r="P301" i="2" s="1"/>
  <c r="V301" i="2" s="1"/>
  <c r="AB301" i="2" s="1"/>
  <c r="I301" i="2"/>
  <c r="I300" i="2" s="1"/>
  <c r="O300" i="2" s="1"/>
  <c r="U300" i="2" s="1"/>
  <c r="AA300" i="2" s="1"/>
  <c r="O483" i="2" l="1"/>
  <c r="U483" i="2" s="1"/>
  <c r="AA483" i="2" s="1"/>
  <c r="P483" i="2"/>
  <c r="V483" i="2" s="1"/>
  <c r="AB483" i="2" s="1"/>
  <c r="M446" i="2"/>
  <c r="Q483" i="2"/>
  <c r="W483" i="2" s="1"/>
  <c r="AC483" i="2" s="1"/>
  <c r="N446" i="2"/>
  <c r="J300" i="2"/>
  <c r="P300" i="2" s="1"/>
  <c r="V300" i="2" s="1"/>
  <c r="AB300" i="2" s="1"/>
  <c r="Q300" i="2"/>
  <c r="W300" i="2" s="1"/>
  <c r="AC300" i="2" s="1"/>
  <c r="Q301" i="2"/>
  <c r="W301" i="2" s="1"/>
  <c r="AC301" i="2" s="1"/>
  <c r="O301" i="2"/>
  <c r="U301" i="2" s="1"/>
  <c r="AA301" i="2" s="1"/>
  <c r="K351" i="4"/>
  <c r="K350" i="4" s="1"/>
  <c r="L351" i="4"/>
  <c r="L350" i="4" s="1"/>
  <c r="J351" i="4"/>
  <c r="J350" i="4" s="1"/>
  <c r="J328" i="4"/>
  <c r="J327" i="4" s="1"/>
  <c r="J326" i="4" s="1"/>
  <c r="L293" i="2"/>
  <c r="L292" i="2" s="1"/>
  <c r="L291" i="2" s="1"/>
  <c r="K327" i="4"/>
  <c r="K326" i="4" s="1"/>
  <c r="L327" i="4"/>
  <c r="L326" i="4" s="1"/>
  <c r="M292" i="2"/>
  <c r="M291" i="2" s="1"/>
  <c r="N292" i="2"/>
  <c r="N291" i="2" s="1"/>
  <c r="K302" i="4"/>
  <c r="K301" i="4" s="1"/>
  <c r="K300" i="4" s="1"/>
  <c r="L302" i="4"/>
  <c r="L301" i="4" s="1"/>
  <c r="L300" i="4" s="1"/>
  <c r="J302" i="4"/>
  <c r="J301" i="4" s="1"/>
  <c r="J300" i="4" s="1"/>
  <c r="M419" i="2"/>
  <c r="M418" i="2" s="1"/>
  <c r="M417" i="2" s="1"/>
  <c r="N419" i="2"/>
  <c r="N418" i="2" s="1"/>
  <c r="N417" i="2" s="1"/>
  <c r="L419" i="2"/>
  <c r="L418" i="2" s="1"/>
  <c r="L417" i="2" s="1"/>
  <c r="J231" i="4"/>
  <c r="L363" i="2"/>
  <c r="L362" i="2" s="1"/>
  <c r="L361" i="2" s="1"/>
  <c r="K298" i="4"/>
  <c r="K297" i="4" s="1"/>
  <c r="K296" i="4" s="1"/>
  <c r="L298" i="4"/>
  <c r="L297" i="4" s="1"/>
  <c r="L296" i="4" s="1"/>
  <c r="J298" i="4"/>
  <c r="J297" i="4" s="1"/>
  <c r="J296" i="4" s="1"/>
  <c r="M415" i="2"/>
  <c r="M414" i="2" s="1"/>
  <c r="M413" i="2" s="1"/>
  <c r="N415" i="2"/>
  <c r="N414" i="2" s="1"/>
  <c r="N413" i="2" s="1"/>
  <c r="L415" i="2"/>
  <c r="L414" i="2" s="1"/>
  <c r="L413" i="2" s="1"/>
  <c r="K224" i="4"/>
  <c r="K221" i="4" s="1"/>
  <c r="L224" i="4"/>
  <c r="J224" i="4"/>
  <c r="J221" i="4" s="1"/>
  <c r="M396" i="2"/>
  <c r="M393" i="2" s="1"/>
  <c r="N396" i="2"/>
  <c r="N393" i="2" s="1"/>
  <c r="L396" i="2"/>
  <c r="L393" i="2" s="1"/>
  <c r="K230" i="4"/>
  <c r="K229" i="4" s="1"/>
  <c r="L230" i="4"/>
  <c r="L229" i="4" s="1"/>
  <c r="J230" i="4"/>
  <c r="J229" i="4" s="1"/>
  <c r="J446" i="4"/>
  <c r="M758" i="2"/>
  <c r="N758" i="2"/>
  <c r="M762" i="2"/>
  <c r="M761" i="2" s="1"/>
  <c r="N762" i="2"/>
  <c r="N761" i="2" s="1"/>
  <c r="L765" i="2"/>
  <c r="L762" i="2" s="1"/>
  <c r="L761" i="2" s="1"/>
  <c r="L760" i="2" s="1"/>
  <c r="L759" i="2" s="1"/>
  <c r="L758" i="2" s="1"/>
  <c r="L794" i="2"/>
  <c r="N608" i="4"/>
  <c r="T608" i="4" s="1"/>
  <c r="Z608" i="4" s="1"/>
  <c r="O608" i="4"/>
  <c r="U608" i="4" s="1"/>
  <c r="AA608" i="4" s="1"/>
  <c r="J608" i="4"/>
  <c r="J607" i="4" s="1"/>
  <c r="J606" i="4" s="1"/>
  <c r="L607" i="4"/>
  <c r="L606" i="4" s="1"/>
  <c r="K607" i="4"/>
  <c r="K606" i="4" s="1"/>
  <c r="I607" i="4"/>
  <c r="H607" i="4"/>
  <c r="H606" i="4" s="1"/>
  <c r="G607" i="4"/>
  <c r="G606" i="4" s="1"/>
  <c r="M638" i="2"/>
  <c r="M637" i="2" s="1"/>
  <c r="N638" i="2"/>
  <c r="N637" i="2" s="1"/>
  <c r="L639" i="2"/>
  <c r="O639" i="2" s="1"/>
  <c r="U639" i="2" s="1"/>
  <c r="AA639" i="2" s="1"/>
  <c r="P639" i="2"/>
  <c r="V639" i="2" s="1"/>
  <c r="AB639" i="2" s="1"/>
  <c r="Q639" i="2"/>
  <c r="W639" i="2" s="1"/>
  <c r="AC639" i="2" s="1"/>
  <c r="J638" i="2"/>
  <c r="J637" i="2" s="1"/>
  <c r="K638" i="2"/>
  <c r="K637" i="2" s="1"/>
  <c r="I638" i="2"/>
  <c r="I637" i="2" s="1"/>
  <c r="J179" i="4"/>
  <c r="J178" i="4" s="1"/>
  <c r="J177" i="4" s="1"/>
  <c r="K178" i="4"/>
  <c r="K177" i="4" s="1"/>
  <c r="L178" i="4"/>
  <c r="L177" i="4" s="1"/>
  <c r="N379" i="2"/>
  <c r="N378" i="2" s="1"/>
  <c r="M379" i="2"/>
  <c r="M378" i="2" s="1"/>
  <c r="L379" i="2"/>
  <c r="L378" i="2" s="1"/>
  <c r="M350" i="2"/>
  <c r="M349" i="2" s="1"/>
  <c r="M345" i="2" s="1"/>
  <c r="M344" i="2" s="1"/>
  <c r="N350" i="2"/>
  <c r="N349" i="2" s="1"/>
  <c r="N345" i="2" s="1"/>
  <c r="N344" i="2" s="1"/>
  <c r="L350" i="2"/>
  <c r="L349" i="2" s="1"/>
  <c r="N606" i="4" l="1"/>
  <c r="T606" i="4" s="1"/>
  <c r="Z606" i="4" s="1"/>
  <c r="O607" i="4"/>
  <c r="U607" i="4" s="1"/>
  <c r="AA607" i="4" s="1"/>
  <c r="M606" i="4"/>
  <c r="S606" i="4" s="1"/>
  <c r="Y606" i="4" s="1"/>
  <c r="N607" i="4"/>
  <c r="T607" i="4" s="1"/>
  <c r="Z607" i="4" s="1"/>
  <c r="I606" i="4"/>
  <c r="O606" i="4" s="1"/>
  <c r="U606" i="4" s="1"/>
  <c r="AA606" i="4" s="1"/>
  <c r="M607" i="4"/>
  <c r="S607" i="4" s="1"/>
  <c r="Y607" i="4" s="1"/>
  <c r="M608" i="4"/>
  <c r="S608" i="4" s="1"/>
  <c r="Y608" i="4" s="1"/>
  <c r="L374" i="2"/>
  <c r="L373" i="2" s="1"/>
  <c r="L345" i="2"/>
  <c r="L344" i="2" s="1"/>
  <c r="P637" i="2"/>
  <c r="V637" i="2" s="1"/>
  <c r="AB637" i="2" s="1"/>
  <c r="Q637" i="2"/>
  <c r="W637" i="2" s="1"/>
  <c r="AC637" i="2" s="1"/>
  <c r="N374" i="2"/>
  <c r="N373" i="2" s="1"/>
  <c r="N343" i="2" s="1"/>
  <c r="N335" i="2" s="1"/>
  <c r="Q638" i="2"/>
  <c r="W638" i="2" s="1"/>
  <c r="AC638" i="2" s="1"/>
  <c r="L638" i="2"/>
  <c r="L637" i="2" s="1"/>
  <c r="O637" i="2" s="1"/>
  <c r="U637" i="2" s="1"/>
  <c r="AA637" i="2" s="1"/>
  <c r="P638" i="2"/>
  <c r="V638" i="2" s="1"/>
  <c r="AB638" i="2" s="1"/>
  <c r="M374" i="2"/>
  <c r="M373" i="2" s="1"/>
  <c r="M343" i="2" s="1"/>
  <c r="M335" i="2" s="1"/>
  <c r="N431" i="4"/>
  <c r="T431" i="4" s="1"/>
  <c r="Z431" i="4" s="1"/>
  <c r="O431" i="4"/>
  <c r="U431" i="4" s="1"/>
  <c r="AA431" i="4" s="1"/>
  <c r="N434" i="4"/>
  <c r="T434" i="4" s="1"/>
  <c r="Z434" i="4" s="1"/>
  <c r="O434" i="4"/>
  <c r="U434" i="4" s="1"/>
  <c r="AA434" i="4" s="1"/>
  <c r="M434" i="4"/>
  <c r="S434" i="4" s="1"/>
  <c r="Y434" i="4" s="1"/>
  <c r="L432" i="4"/>
  <c r="K432" i="4"/>
  <c r="J432" i="4"/>
  <c r="J429" i="4" s="1"/>
  <c r="I432" i="4"/>
  <c r="H432" i="4"/>
  <c r="G432" i="4"/>
  <c r="M431" i="4"/>
  <c r="S431" i="4" s="1"/>
  <c r="Y431" i="4" s="1"/>
  <c r="L430" i="4"/>
  <c r="K430" i="4"/>
  <c r="J430" i="4"/>
  <c r="I430" i="4"/>
  <c r="H430" i="4"/>
  <c r="G430" i="4"/>
  <c r="Q816" i="2"/>
  <c r="W816" i="2" s="1"/>
  <c r="AC816" i="2" s="1"/>
  <c r="P816" i="2"/>
  <c r="V816" i="2" s="1"/>
  <c r="AB816" i="2" s="1"/>
  <c r="O816" i="2"/>
  <c r="U816" i="2" s="1"/>
  <c r="AA816" i="2" s="1"/>
  <c r="N814" i="2"/>
  <c r="M814" i="2"/>
  <c r="L814" i="2"/>
  <c r="K814" i="2"/>
  <c r="J814" i="2"/>
  <c r="I814" i="2"/>
  <c r="Q813" i="2"/>
  <c r="W813" i="2" s="1"/>
  <c r="AC813" i="2" s="1"/>
  <c r="P813" i="2"/>
  <c r="V813" i="2" s="1"/>
  <c r="AB813" i="2" s="1"/>
  <c r="O813" i="2"/>
  <c r="U813" i="2" s="1"/>
  <c r="AA813" i="2" s="1"/>
  <c r="N812" i="2"/>
  <c r="M812" i="2"/>
  <c r="L812" i="2"/>
  <c r="K812" i="2"/>
  <c r="J812" i="2"/>
  <c r="I812" i="2"/>
  <c r="H429" i="4" l="1"/>
  <c r="L429" i="4"/>
  <c r="O432" i="4"/>
  <c r="U432" i="4" s="1"/>
  <c r="AA432" i="4" s="1"/>
  <c r="N432" i="4"/>
  <c r="T432" i="4" s="1"/>
  <c r="Z432" i="4" s="1"/>
  <c r="N430" i="4"/>
  <c r="T430" i="4" s="1"/>
  <c r="Z430" i="4" s="1"/>
  <c r="M432" i="4"/>
  <c r="S432" i="4" s="1"/>
  <c r="Y432" i="4" s="1"/>
  <c r="O430" i="4"/>
  <c r="U430" i="4" s="1"/>
  <c r="AA430" i="4" s="1"/>
  <c r="I429" i="4"/>
  <c r="O429" i="4" s="1"/>
  <c r="U429" i="4" s="1"/>
  <c r="AA429" i="4" s="1"/>
  <c r="M430" i="4"/>
  <c r="S430" i="4" s="1"/>
  <c r="Y430" i="4" s="1"/>
  <c r="K429" i="4"/>
  <c r="N811" i="2"/>
  <c r="N802" i="2" s="1"/>
  <c r="N801" i="2" s="1"/>
  <c r="N800" i="2" s="1"/>
  <c r="N779" i="2" s="1"/>
  <c r="I811" i="2"/>
  <c r="K811" i="2"/>
  <c r="L343" i="2"/>
  <c r="L335" i="2" s="1"/>
  <c r="P812" i="2"/>
  <c r="V812" i="2" s="1"/>
  <c r="AB812" i="2" s="1"/>
  <c r="O638" i="2"/>
  <c r="U638" i="2" s="1"/>
  <c r="AA638" i="2" s="1"/>
  <c r="Q814" i="2"/>
  <c r="W814" i="2" s="1"/>
  <c r="AC814" i="2" s="1"/>
  <c r="J811" i="2"/>
  <c r="P814" i="2"/>
  <c r="V814" i="2" s="1"/>
  <c r="AB814" i="2" s="1"/>
  <c r="M811" i="2"/>
  <c r="M802" i="2" s="1"/>
  <c r="M801" i="2" s="1"/>
  <c r="M800" i="2" s="1"/>
  <c r="M779" i="2" s="1"/>
  <c r="G429" i="4"/>
  <c r="M429" i="4" s="1"/>
  <c r="S429" i="4" s="1"/>
  <c r="Y429" i="4" s="1"/>
  <c r="L811" i="2"/>
  <c r="L802" i="2" s="1"/>
  <c r="L801" i="2" s="1"/>
  <c r="L800" i="2" s="1"/>
  <c r="Q812" i="2"/>
  <c r="W812" i="2" s="1"/>
  <c r="AC812" i="2" s="1"/>
  <c r="O814" i="2"/>
  <c r="U814" i="2" s="1"/>
  <c r="AA814" i="2" s="1"/>
  <c r="O812" i="2"/>
  <c r="U812" i="2" s="1"/>
  <c r="AA812" i="2" s="1"/>
  <c r="N429" i="4" l="1"/>
  <c r="T429" i="4" s="1"/>
  <c r="Z429" i="4" s="1"/>
  <c r="Q811" i="2"/>
  <c r="W811" i="2" s="1"/>
  <c r="AC811" i="2" s="1"/>
  <c r="P811" i="2"/>
  <c r="V811" i="2" s="1"/>
  <c r="AB811" i="2" s="1"/>
  <c r="O811" i="2"/>
  <c r="U811" i="2" s="1"/>
  <c r="AA811" i="2" s="1"/>
  <c r="L482" i="4"/>
  <c r="L479" i="4" s="1"/>
  <c r="L473" i="4" s="1"/>
  <c r="K482" i="4"/>
  <c r="K479" i="4" s="1"/>
  <c r="K473" i="4" s="1"/>
  <c r="J482" i="4"/>
  <c r="J479" i="4" s="1"/>
  <c r="J473" i="4" s="1"/>
  <c r="M736" i="2"/>
  <c r="M733" i="2" s="1"/>
  <c r="M727" i="2" s="1"/>
  <c r="M726" i="2" s="1"/>
  <c r="M725" i="2" s="1"/>
  <c r="M656" i="2" s="1"/>
  <c r="N736" i="2"/>
  <c r="N733" i="2" s="1"/>
  <c r="N727" i="2" s="1"/>
  <c r="N726" i="2" s="1"/>
  <c r="N725" i="2" s="1"/>
  <c r="N656" i="2" s="1"/>
  <c r="L736" i="2"/>
  <c r="L733" i="2" s="1"/>
  <c r="L727" i="2" s="1"/>
  <c r="L726" i="2" s="1"/>
  <c r="L725" i="2" s="1"/>
  <c r="K598" i="4"/>
  <c r="K595" i="4" s="1"/>
  <c r="K594" i="4" s="1"/>
  <c r="L598" i="4"/>
  <c r="L595" i="4" s="1"/>
  <c r="L594" i="4" s="1"/>
  <c r="J598" i="4"/>
  <c r="J595" i="4" s="1"/>
  <c r="J594" i="4" s="1"/>
  <c r="M651" i="2"/>
  <c r="M650" i="2" s="1"/>
  <c r="N651" i="2"/>
  <c r="N650" i="2" s="1"/>
  <c r="L651" i="2"/>
  <c r="L650" i="2" s="1"/>
  <c r="M654" i="2"/>
  <c r="M653" i="2" s="1"/>
  <c r="N654" i="2"/>
  <c r="N653" i="2" s="1"/>
  <c r="L654" i="2"/>
  <c r="L653" i="2" s="1"/>
  <c r="M635" i="2"/>
  <c r="M632" i="2" s="1"/>
  <c r="N635" i="2"/>
  <c r="N632" i="2" s="1"/>
  <c r="L635" i="2"/>
  <c r="L632" i="2" s="1"/>
  <c r="M32" i="4"/>
  <c r="S32" i="4" s="1"/>
  <c r="Y32" i="4" s="1"/>
  <c r="N32" i="4"/>
  <c r="T32" i="4" s="1"/>
  <c r="Z32" i="4" s="1"/>
  <c r="O32" i="4"/>
  <c r="U32" i="4" s="1"/>
  <c r="AA32" i="4" s="1"/>
  <c r="L31" i="4"/>
  <c r="K31" i="4"/>
  <c r="J31" i="4"/>
  <c r="I31" i="4"/>
  <c r="H31" i="4"/>
  <c r="G31" i="4"/>
  <c r="L29" i="4"/>
  <c r="K29" i="4"/>
  <c r="J29" i="4"/>
  <c r="M601" i="2"/>
  <c r="N601" i="2"/>
  <c r="L601" i="2"/>
  <c r="M603" i="2"/>
  <c r="N603" i="2"/>
  <c r="L603" i="2"/>
  <c r="O604" i="2"/>
  <c r="U604" i="2" s="1"/>
  <c r="AA604" i="2" s="1"/>
  <c r="P604" i="2"/>
  <c r="V604" i="2" s="1"/>
  <c r="AB604" i="2" s="1"/>
  <c r="Q604" i="2"/>
  <c r="W604" i="2" s="1"/>
  <c r="AC604" i="2" s="1"/>
  <c r="J603" i="2"/>
  <c r="K603" i="2"/>
  <c r="I603" i="2"/>
  <c r="K448" i="4"/>
  <c r="K447" i="4" s="1"/>
  <c r="L448" i="4"/>
  <c r="L447" i="4" s="1"/>
  <c r="J448" i="4"/>
  <c r="J447" i="4" s="1"/>
  <c r="K419" i="4"/>
  <c r="K418" i="4" s="1"/>
  <c r="L419" i="4"/>
  <c r="L418" i="4" s="1"/>
  <c r="J419" i="4"/>
  <c r="J418" i="4" s="1"/>
  <c r="M340" i="4"/>
  <c r="S340" i="4" s="1"/>
  <c r="Y340" i="4" s="1"/>
  <c r="N340" i="4"/>
  <c r="T340" i="4" s="1"/>
  <c r="Z340" i="4" s="1"/>
  <c r="O340" i="4"/>
  <c r="U340" i="4" s="1"/>
  <c r="AA340" i="4" s="1"/>
  <c r="L339" i="4"/>
  <c r="L338" i="4" s="1"/>
  <c r="I339" i="4"/>
  <c r="I338" i="4" s="1"/>
  <c r="H339" i="4"/>
  <c r="H338" i="4" s="1"/>
  <c r="G339" i="4"/>
  <c r="M339" i="4" s="1"/>
  <c r="S339" i="4" s="1"/>
  <c r="Y339" i="4" s="1"/>
  <c r="M31" i="4" l="1"/>
  <c r="S31" i="4" s="1"/>
  <c r="Y31" i="4" s="1"/>
  <c r="J16" i="4"/>
  <c r="O31" i="4"/>
  <c r="U31" i="4" s="1"/>
  <c r="AA31" i="4" s="1"/>
  <c r="N31" i="4"/>
  <c r="T31" i="4" s="1"/>
  <c r="Z31" i="4" s="1"/>
  <c r="L16" i="4"/>
  <c r="K16" i="4"/>
  <c r="L631" i="2"/>
  <c r="L625" i="2" s="1"/>
  <c r="L624" i="2" s="1"/>
  <c r="N631" i="2"/>
  <c r="N625" i="2" s="1"/>
  <c r="N624" i="2" s="1"/>
  <c r="M631" i="2"/>
  <c r="M625" i="2" s="1"/>
  <c r="M624" i="2" s="1"/>
  <c r="L414" i="4"/>
  <c r="L388" i="4" s="1"/>
  <c r="N338" i="4"/>
  <c r="T338" i="4" s="1"/>
  <c r="Z338" i="4" s="1"/>
  <c r="N339" i="4"/>
  <c r="T339" i="4" s="1"/>
  <c r="Z339" i="4" s="1"/>
  <c r="K414" i="4"/>
  <c r="K388" i="4" s="1"/>
  <c r="O338" i="4"/>
  <c r="U338" i="4" s="1"/>
  <c r="AA338" i="4" s="1"/>
  <c r="O339" i="4"/>
  <c r="U339" i="4" s="1"/>
  <c r="AA339" i="4" s="1"/>
  <c r="P603" i="2"/>
  <c r="V603" i="2" s="1"/>
  <c r="AB603" i="2" s="1"/>
  <c r="N649" i="2"/>
  <c r="N648" i="2" s="1"/>
  <c r="N647" i="2" s="1"/>
  <c r="N646" i="2" s="1"/>
  <c r="Q603" i="2"/>
  <c r="W603" i="2" s="1"/>
  <c r="AC603" i="2" s="1"/>
  <c r="M649" i="2"/>
  <c r="M648" i="2" s="1"/>
  <c r="M647" i="2" s="1"/>
  <c r="M646" i="2" s="1"/>
  <c r="O603" i="2"/>
  <c r="U603" i="2" s="1"/>
  <c r="AA603" i="2" s="1"/>
  <c r="L649" i="2"/>
  <c r="L648" i="2" s="1"/>
  <c r="L647" i="2" s="1"/>
  <c r="L646" i="2" s="1"/>
  <c r="G338" i="4"/>
  <c r="M338" i="4" s="1"/>
  <c r="S338" i="4" s="1"/>
  <c r="Y338" i="4" s="1"/>
  <c r="K355" i="4"/>
  <c r="K294" i="4"/>
  <c r="K293" i="4" s="1"/>
  <c r="K292" i="4" s="1"/>
  <c r="L294" i="4"/>
  <c r="J294" i="4"/>
  <c r="M295" i="4"/>
  <c r="S295" i="4" s="1"/>
  <c r="Y295" i="4" s="1"/>
  <c r="N295" i="4"/>
  <c r="T295" i="4" s="1"/>
  <c r="Z295" i="4" s="1"/>
  <c r="O295" i="4"/>
  <c r="U295" i="4" s="1"/>
  <c r="AA295" i="4" s="1"/>
  <c r="H294" i="4"/>
  <c r="I294" i="4"/>
  <c r="I293" i="4" s="1"/>
  <c r="I292" i="4" s="1"/>
  <c r="G294" i="4"/>
  <c r="G293" i="4" s="1"/>
  <c r="K366" i="4"/>
  <c r="K365" i="4" s="1"/>
  <c r="L366" i="4"/>
  <c r="L365" i="4" s="1"/>
  <c r="J366" i="4"/>
  <c r="J365" i="4" s="1"/>
  <c r="M264" i="4"/>
  <c r="S264" i="4" s="1"/>
  <c r="Y264" i="4" s="1"/>
  <c r="N264" i="4"/>
  <c r="T264" i="4" s="1"/>
  <c r="Z264" i="4" s="1"/>
  <c r="O264" i="4"/>
  <c r="U264" i="4" s="1"/>
  <c r="AA264" i="4" s="1"/>
  <c r="K263" i="4"/>
  <c r="K262" i="4" s="1"/>
  <c r="L263" i="4"/>
  <c r="L262" i="4" s="1"/>
  <c r="J263" i="4"/>
  <c r="J262" i="4" s="1"/>
  <c r="H263" i="4"/>
  <c r="I263" i="4"/>
  <c r="I262" i="4" s="1"/>
  <c r="G263" i="4"/>
  <c r="G262" i="4" s="1"/>
  <c r="K260" i="4"/>
  <c r="K259" i="4" s="1"/>
  <c r="L260" i="4"/>
  <c r="L259" i="4" s="1"/>
  <c r="J260" i="4"/>
  <c r="J259" i="4" s="1"/>
  <c r="N263" i="4" l="1"/>
  <c r="T263" i="4" s="1"/>
  <c r="Z263" i="4" s="1"/>
  <c r="O262" i="4"/>
  <c r="U262" i="4" s="1"/>
  <c r="AA262" i="4" s="1"/>
  <c r="H262" i="4"/>
  <c r="N262" i="4" s="1"/>
  <c r="T262" i="4" s="1"/>
  <c r="Z262" i="4" s="1"/>
  <c r="M262" i="4"/>
  <c r="S262" i="4" s="1"/>
  <c r="Y262" i="4" s="1"/>
  <c r="M263" i="4"/>
  <c r="S263" i="4" s="1"/>
  <c r="Y263" i="4" s="1"/>
  <c r="G292" i="4"/>
  <c r="M293" i="4"/>
  <c r="S293" i="4" s="1"/>
  <c r="Y293" i="4" s="1"/>
  <c r="O263" i="4"/>
  <c r="U263" i="4" s="1"/>
  <c r="AA263" i="4" s="1"/>
  <c r="M294" i="4"/>
  <c r="S294" i="4" s="1"/>
  <c r="Y294" i="4" s="1"/>
  <c r="J293" i="4"/>
  <c r="J292" i="4" s="1"/>
  <c r="K167" i="4"/>
  <c r="O294" i="4"/>
  <c r="U294" i="4" s="1"/>
  <c r="AA294" i="4" s="1"/>
  <c r="L623" i="2"/>
  <c r="N623" i="2"/>
  <c r="M623" i="2"/>
  <c r="N294" i="4"/>
  <c r="T294" i="4" s="1"/>
  <c r="Z294" i="4" s="1"/>
  <c r="H293" i="4"/>
  <c r="H292" i="4" s="1"/>
  <c r="N292" i="4" s="1"/>
  <c r="T292" i="4" s="1"/>
  <c r="Z292" i="4" s="1"/>
  <c r="L293" i="4"/>
  <c r="L292" i="4" s="1"/>
  <c r="O292" i="4" s="1"/>
  <c r="U292" i="4" s="1"/>
  <c r="AA292" i="4" s="1"/>
  <c r="N249" i="2"/>
  <c r="N248" i="2" s="1"/>
  <c r="N247" i="2" s="1"/>
  <c r="L249" i="2"/>
  <c r="L248" i="2" s="1"/>
  <c r="L247" i="2" s="1"/>
  <c r="O268" i="2"/>
  <c r="U268" i="2" s="1"/>
  <c r="AA268" i="2" s="1"/>
  <c r="Q268" i="2"/>
  <c r="W268" i="2" s="1"/>
  <c r="AC268" i="2" s="1"/>
  <c r="N267" i="2"/>
  <c r="N266" i="2" s="1"/>
  <c r="N265" i="2" s="1"/>
  <c r="M267" i="2"/>
  <c r="M266" i="2" s="1"/>
  <c r="M265" i="2" s="1"/>
  <c r="L267" i="2"/>
  <c r="L266" i="2" s="1"/>
  <c r="L265" i="2" s="1"/>
  <c r="J267" i="2"/>
  <c r="J266" i="2" s="1"/>
  <c r="J265" i="2" s="1"/>
  <c r="K267" i="2"/>
  <c r="K266" i="2" s="1"/>
  <c r="I267" i="2"/>
  <c r="I266" i="2" s="1"/>
  <c r="M325" i="2"/>
  <c r="M324" i="2" s="1"/>
  <c r="N325" i="2"/>
  <c r="N324" i="2" s="1"/>
  <c r="L325" i="2"/>
  <c r="L324" i="2" s="1"/>
  <c r="N263" i="2"/>
  <c r="N262" i="2" s="1"/>
  <c r="M263" i="2"/>
  <c r="M262" i="2" s="1"/>
  <c r="L263" i="2"/>
  <c r="L262" i="2" s="1"/>
  <c r="M314" i="2"/>
  <c r="M313" i="2" s="1"/>
  <c r="M312" i="2" s="1"/>
  <c r="K354" i="4"/>
  <c r="K353" i="4" s="1"/>
  <c r="L354" i="4"/>
  <c r="L353" i="4" s="1"/>
  <c r="J354" i="4"/>
  <c r="J353" i="4" s="1"/>
  <c r="N313" i="2"/>
  <c r="N312" i="2" s="1"/>
  <c r="L313" i="2"/>
  <c r="L312" i="2" s="1"/>
  <c r="M292" i="4" l="1"/>
  <c r="S292" i="4" s="1"/>
  <c r="Y292" i="4" s="1"/>
  <c r="O293" i="4"/>
  <c r="U293" i="4" s="1"/>
  <c r="AA293" i="4" s="1"/>
  <c r="N284" i="2"/>
  <c r="N283" i="2" s="1"/>
  <c r="N277" i="2" s="1"/>
  <c r="N276" i="2" s="1"/>
  <c r="N218" i="2" s="1"/>
  <c r="L284" i="2"/>
  <c r="L283" i="2" s="1"/>
  <c r="L277" i="2" s="1"/>
  <c r="L276" i="2" s="1"/>
  <c r="L218" i="2" s="1"/>
  <c r="M284" i="2"/>
  <c r="M283" i="2" s="1"/>
  <c r="M277" i="2" s="1"/>
  <c r="M276" i="2" s="1"/>
  <c r="L167" i="4"/>
  <c r="N293" i="4"/>
  <c r="T293" i="4" s="1"/>
  <c r="Z293" i="4" s="1"/>
  <c r="M249" i="2"/>
  <c r="M248" i="2" s="1"/>
  <c r="M247" i="2" s="1"/>
  <c r="P268" i="2"/>
  <c r="V268" i="2" s="1"/>
  <c r="AB268" i="2" s="1"/>
  <c r="P265" i="2"/>
  <c r="V265" i="2" s="1"/>
  <c r="AB265" i="2" s="1"/>
  <c r="P267" i="2"/>
  <c r="V267" i="2" s="1"/>
  <c r="AB267" i="2" s="1"/>
  <c r="Q266" i="2"/>
  <c r="W266" i="2" s="1"/>
  <c r="AC266" i="2" s="1"/>
  <c r="K265" i="2"/>
  <c r="Q265" i="2" s="1"/>
  <c r="W265" i="2" s="1"/>
  <c r="AC265" i="2" s="1"/>
  <c r="O266" i="2"/>
  <c r="U266" i="2" s="1"/>
  <c r="AA266" i="2" s="1"/>
  <c r="I265" i="2"/>
  <c r="O265" i="2" s="1"/>
  <c r="U265" i="2" s="1"/>
  <c r="AA265" i="2" s="1"/>
  <c r="O267" i="2"/>
  <c r="U267" i="2" s="1"/>
  <c r="AA267" i="2" s="1"/>
  <c r="Q267" i="2"/>
  <c r="W267" i="2" s="1"/>
  <c r="AC267" i="2" s="1"/>
  <c r="P266" i="2"/>
  <c r="V266" i="2" s="1"/>
  <c r="AB266" i="2" s="1"/>
  <c r="J445" i="4"/>
  <c r="J444" i="4" s="1"/>
  <c r="J414" i="4" s="1"/>
  <c r="J388" i="4" s="1"/>
  <c r="L793" i="2"/>
  <c r="L792" i="2" s="1"/>
  <c r="L788" i="2" s="1"/>
  <c r="L787" i="2" s="1"/>
  <c r="L786" i="2" s="1"/>
  <c r="L779" i="2" s="1"/>
  <c r="L656" i="2" s="1"/>
  <c r="M218" i="2" l="1"/>
  <c r="L135" i="4" l="1"/>
  <c r="L134" i="4" s="1"/>
  <c r="L133" i="4" s="1"/>
  <c r="L129" i="4" s="1"/>
  <c r="K135" i="4"/>
  <c r="K134" i="4" s="1"/>
  <c r="K133" i="4" s="1"/>
  <c r="K129" i="4" s="1"/>
  <c r="J134" i="4"/>
  <c r="J133" i="4" s="1"/>
  <c r="J129" i="4" s="1"/>
  <c r="L46" i="2"/>
  <c r="L45" i="2" s="1"/>
  <c r="N47" i="2"/>
  <c r="N46" i="2" s="1"/>
  <c r="N45" i="2" s="1"/>
  <c r="M47" i="2"/>
  <c r="M46" i="2" s="1"/>
  <c r="M45" i="2" s="1"/>
  <c r="N53" i="2"/>
  <c r="N52" i="2" s="1"/>
  <c r="N51" i="2" s="1"/>
  <c r="M53" i="2"/>
  <c r="M52" i="2" s="1"/>
  <c r="M51" i="2" s="1"/>
  <c r="L53" i="2"/>
  <c r="L52" i="2" s="1"/>
  <c r="L51" i="2" s="1"/>
  <c r="L41" i="2" l="1"/>
  <c r="L40" i="2" s="1"/>
  <c r="L31" i="2" s="1"/>
  <c r="N41" i="2"/>
  <c r="N40" i="2" s="1"/>
  <c r="N31" i="2" s="1"/>
  <c r="M41" i="2"/>
  <c r="M40" i="2" s="1"/>
  <c r="M31" i="2" s="1"/>
  <c r="L45" i="4"/>
  <c r="K113" i="4"/>
  <c r="K112" i="4" s="1"/>
  <c r="K111" i="4" s="1"/>
  <c r="K107" i="4" s="1"/>
  <c r="K45" i="4" s="1"/>
  <c r="J113" i="4"/>
  <c r="J112" i="4" s="1"/>
  <c r="J111" i="4" s="1"/>
  <c r="J107" i="4" s="1"/>
  <c r="M89" i="2"/>
  <c r="M88" i="2" s="1"/>
  <c r="M87" i="2" s="1"/>
  <c r="M86" i="2" s="1"/>
  <c r="M85" i="2" s="1"/>
  <c r="L90" i="2"/>
  <c r="L89" i="2" s="1"/>
  <c r="L88" i="2" s="1"/>
  <c r="L87" i="2" s="1"/>
  <c r="L86" i="2" s="1"/>
  <c r="L85" i="2" s="1"/>
  <c r="J87" i="4"/>
  <c r="M87" i="4" s="1"/>
  <c r="J650" i="4"/>
  <c r="J649" i="4" s="1"/>
  <c r="J642" i="4" s="1"/>
  <c r="L539" i="2"/>
  <c r="L538" i="2" s="1"/>
  <c r="L534" i="2" s="1"/>
  <c r="L528" i="2" s="1"/>
  <c r="L508" i="2" s="1"/>
  <c r="L507" i="2" s="1"/>
  <c r="L122" i="2"/>
  <c r="O122" i="2" s="1"/>
  <c r="N87" i="4"/>
  <c r="O87" i="4"/>
  <c r="P122" i="2"/>
  <c r="Q122" i="2"/>
  <c r="M86" i="4" l="1"/>
  <c r="S87" i="4"/>
  <c r="Y87" i="4" s="1"/>
  <c r="O86" i="4"/>
  <c r="O85" i="4" s="1"/>
  <c r="U85" i="4" s="1"/>
  <c r="AA85" i="4" s="1"/>
  <c r="U87" i="4"/>
  <c r="AA87" i="4" s="1"/>
  <c r="N86" i="4"/>
  <c r="N85" i="4" s="1"/>
  <c r="T85" i="4" s="1"/>
  <c r="Z85" i="4" s="1"/>
  <c r="T87" i="4"/>
  <c r="Z87" i="4" s="1"/>
  <c r="J86" i="4"/>
  <c r="J85" i="4" s="1"/>
  <c r="J46" i="4" s="1"/>
  <c r="J45" i="4" s="1"/>
  <c r="P121" i="2"/>
  <c r="P120" i="2" s="1"/>
  <c r="V122" i="2"/>
  <c r="AB122" i="2" s="1"/>
  <c r="O121" i="2"/>
  <c r="U122" i="2"/>
  <c r="AA122" i="2" s="1"/>
  <c r="Q121" i="2"/>
  <c r="Q120" i="2" s="1"/>
  <c r="W122" i="2"/>
  <c r="AC122" i="2" s="1"/>
  <c r="L121" i="2"/>
  <c r="L120" i="2" s="1"/>
  <c r="L119" i="2" s="1"/>
  <c r="L118" i="2" s="1"/>
  <c r="K331" i="4"/>
  <c r="K330" i="4" s="1"/>
  <c r="K329" i="4" s="1"/>
  <c r="K312" i="4" s="1"/>
  <c r="L331" i="4"/>
  <c r="L330" i="4" s="1"/>
  <c r="L329" i="4" s="1"/>
  <c r="L312" i="4" s="1"/>
  <c r="J331" i="4"/>
  <c r="J330" i="4" s="1"/>
  <c r="J329" i="4" s="1"/>
  <c r="J312" i="4" s="1"/>
  <c r="J311" i="4" s="1"/>
  <c r="K507" i="4"/>
  <c r="L507" i="4"/>
  <c r="J507" i="4"/>
  <c r="M508" i="4"/>
  <c r="S508" i="4" s="1"/>
  <c r="N508" i="4"/>
  <c r="T508" i="4" s="1"/>
  <c r="O508" i="4"/>
  <c r="U508" i="4" s="1"/>
  <c r="AA508" i="4" s="1"/>
  <c r="M509" i="4"/>
  <c r="S509" i="4" s="1"/>
  <c r="N509" i="4"/>
  <c r="T509" i="4" s="1"/>
  <c r="O509" i="4"/>
  <c r="U509" i="4" s="1"/>
  <c r="AA509" i="4" s="1"/>
  <c r="M204" i="2"/>
  <c r="M203" i="2" s="1"/>
  <c r="L204" i="2"/>
  <c r="O204" i="2" s="1"/>
  <c r="U204" i="2" s="1"/>
  <c r="Q202" i="2"/>
  <c r="W202" i="2" s="1"/>
  <c r="Q203" i="2"/>
  <c r="W203" i="2" s="1"/>
  <c r="Q204" i="2"/>
  <c r="W204" i="2" s="1"/>
  <c r="Q198" i="2"/>
  <c r="W198" i="2" s="1"/>
  <c r="N194" i="2"/>
  <c r="N193" i="2" s="1"/>
  <c r="N192" i="2" s="1"/>
  <c r="N191" i="2" s="1"/>
  <c r="N190" i="2" s="1"/>
  <c r="N189" i="2" s="1"/>
  <c r="N188" i="2" s="1"/>
  <c r="M194" i="2"/>
  <c r="M193" i="2" s="1"/>
  <c r="M192" i="2" s="1"/>
  <c r="M191" i="2" s="1"/>
  <c r="M190" i="2" s="1"/>
  <c r="L194" i="2"/>
  <c r="L193" i="2" s="1"/>
  <c r="L192" i="2" s="1"/>
  <c r="W509" i="4" l="1"/>
  <c r="W508" i="4" s="1"/>
  <c r="W507" i="4" s="1"/>
  <c r="W497" i="4" s="1"/>
  <c r="W15" i="4" s="1"/>
  <c r="W653" i="4" s="1"/>
  <c r="V508" i="4"/>
  <c r="V507" i="4" s="1"/>
  <c r="V497" i="4" s="1"/>
  <c r="V509" i="4"/>
  <c r="Y509" i="4" s="1"/>
  <c r="Z204" i="2"/>
  <c r="Z203" i="2" s="1"/>
  <c r="Z202" i="2" s="1"/>
  <c r="Z198" i="2" s="1"/>
  <c r="AC198" i="2" s="1"/>
  <c r="X204" i="2"/>
  <c r="X203" i="2" s="1"/>
  <c r="X202" i="2" s="1"/>
  <c r="X198" i="2" s="1"/>
  <c r="X189" i="2" s="1"/>
  <c r="X188" i="2" s="1"/>
  <c r="T86" i="4"/>
  <c r="Z86" i="4" s="1"/>
  <c r="U86" i="4"/>
  <c r="AA86" i="4" s="1"/>
  <c r="M85" i="4"/>
  <c r="S85" i="4" s="1"/>
  <c r="Y85" i="4" s="1"/>
  <c r="S86" i="4"/>
  <c r="Y86" i="4" s="1"/>
  <c r="R43" i="2"/>
  <c r="R42" i="2" s="1"/>
  <c r="R41" i="2" s="1"/>
  <c r="R40" i="2" s="1"/>
  <c r="R31" i="2" s="1"/>
  <c r="W121" i="2"/>
  <c r="AC121" i="2" s="1"/>
  <c r="V121" i="2"/>
  <c r="AB121" i="2" s="1"/>
  <c r="O120" i="2"/>
  <c r="U121" i="2"/>
  <c r="AA121" i="2" s="1"/>
  <c r="Q119" i="2"/>
  <c r="W119" i="2" s="1"/>
  <c r="AC119" i="2" s="1"/>
  <c r="W120" i="2"/>
  <c r="AC120" i="2" s="1"/>
  <c r="P119" i="2"/>
  <c r="V119" i="2" s="1"/>
  <c r="AB119" i="2" s="1"/>
  <c r="V120" i="2"/>
  <c r="AB120" i="2" s="1"/>
  <c r="L203" i="2"/>
  <c r="L202" i="2" s="1"/>
  <c r="L198" i="2" s="1"/>
  <c r="L311" i="4"/>
  <c r="K311" i="4"/>
  <c r="L191" i="2"/>
  <c r="L190" i="2" s="1"/>
  <c r="M202" i="2"/>
  <c r="P202" i="2" s="1"/>
  <c r="V202" i="2" s="1"/>
  <c r="P203" i="2"/>
  <c r="V203" i="2" s="1"/>
  <c r="P204" i="2"/>
  <c r="V204" i="2" s="1"/>
  <c r="J307" i="4"/>
  <c r="J306" i="4" s="1"/>
  <c r="J305" i="4" s="1"/>
  <c r="J304" i="4" s="1"/>
  <c r="J167" i="4" s="1"/>
  <c r="L179" i="2"/>
  <c r="L178" i="2" s="1"/>
  <c r="L177" i="2" s="1"/>
  <c r="L176" i="2" s="1"/>
  <c r="Y508" i="4" l="1"/>
  <c r="Z509" i="4"/>
  <c r="Z508" i="4"/>
  <c r="AC203" i="2"/>
  <c r="AC202" i="2"/>
  <c r="AA204" i="2"/>
  <c r="Y204" i="2"/>
  <c r="Y203" i="2" s="1"/>
  <c r="Y202" i="2" s="1"/>
  <c r="Y198" i="2" s="1"/>
  <c r="AC204" i="2"/>
  <c r="O202" i="2"/>
  <c r="U202" i="2" s="1"/>
  <c r="AA202" i="2" s="1"/>
  <c r="O203" i="2"/>
  <c r="U203" i="2" s="1"/>
  <c r="AA203" i="2" s="1"/>
  <c r="U44" i="2"/>
  <c r="AA44" i="2" s="1"/>
  <c r="O119" i="2"/>
  <c r="U119" i="2" s="1"/>
  <c r="AA119" i="2" s="1"/>
  <c r="U120" i="2"/>
  <c r="AA120" i="2" s="1"/>
  <c r="L166" i="2"/>
  <c r="L165" i="2" s="1"/>
  <c r="L164" i="2" s="1"/>
  <c r="M198" i="2"/>
  <c r="M189" i="2" s="1"/>
  <c r="M188" i="2" s="1"/>
  <c r="L189" i="2"/>
  <c r="L188" i="2" s="1"/>
  <c r="O198" i="2"/>
  <c r="U198" i="2" s="1"/>
  <c r="AA198" i="2" s="1"/>
  <c r="M499" i="4"/>
  <c r="S499" i="4" s="1"/>
  <c r="Y499" i="4" s="1"/>
  <c r="N499" i="4"/>
  <c r="T499" i="4" s="1"/>
  <c r="Z499" i="4" s="1"/>
  <c r="O499" i="4"/>
  <c r="U499" i="4" s="1"/>
  <c r="AA499" i="4" s="1"/>
  <c r="M500" i="4"/>
  <c r="S500" i="4" s="1"/>
  <c r="Y500" i="4" s="1"/>
  <c r="N500" i="4"/>
  <c r="T500" i="4" s="1"/>
  <c r="Z500" i="4" s="1"/>
  <c r="O500" i="4"/>
  <c r="U500" i="4" s="1"/>
  <c r="AA500" i="4" s="1"/>
  <c r="M506" i="4"/>
  <c r="S506" i="4" s="1"/>
  <c r="Y506" i="4" s="1"/>
  <c r="N506" i="4"/>
  <c r="T506" i="4" s="1"/>
  <c r="Z506" i="4" s="1"/>
  <c r="O506" i="4"/>
  <c r="U506" i="4" s="1"/>
  <c r="AA506" i="4" s="1"/>
  <c r="M507" i="4"/>
  <c r="S507" i="4" s="1"/>
  <c r="Y507" i="4" s="1"/>
  <c r="N507" i="4"/>
  <c r="T507" i="4" s="1"/>
  <c r="Z507" i="4" s="1"/>
  <c r="O507" i="4"/>
  <c r="U507" i="4" s="1"/>
  <c r="AA507" i="4" s="1"/>
  <c r="M510" i="4"/>
  <c r="S510" i="4" s="1"/>
  <c r="Y510" i="4" s="1"/>
  <c r="N510" i="4"/>
  <c r="T510" i="4" s="1"/>
  <c r="Z510" i="4" s="1"/>
  <c r="O510" i="4"/>
  <c r="U510" i="4" s="1"/>
  <c r="AA510" i="4" s="1"/>
  <c r="M511" i="4"/>
  <c r="S511" i="4" s="1"/>
  <c r="Y511" i="4" s="1"/>
  <c r="N511" i="4"/>
  <c r="T511" i="4" s="1"/>
  <c r="Z511" i="4" s="1"/>
  <c r="O511" i="4"/>
  <c r="U511" i="4" s="1"/>
  <c r="AA511" i="4" s="1"/>
  <c r="N498" i="4"/>
  <c r="T498" i="4" s="1"/>
  <c r="Z498" i="4" s="1"/>
  <c r="O498" i="4"/>
  <c r="U498" i="4" s="1"/>
  <c r="AA498" i="4" s="1"/>
  <c r="M498" i="4"/>
  <c r="S498" i="4" s="1"/>
  <c r="Y498" i="4" s="1"/>
  <c r="K497" i="4"/>
  <c r="L497" i="4"/>
  <c r="J497" i="4"/>
  <c r="G505" i="4"/>
  <c r="G504" i="4" s="1"/>
  <c r="M504" i="4" s="1"/>
  <c r="S504" i="4" s="1"/>
  <c r="Y504" i="4" s="1"/>
  <c r="H505" i="4"/>
  <c r="H504" i="4" s="1"/>
  <c r="N504" i="4" s="1"/>
  <c r="T504" i="4" s="1"/>
  <c r="Z504" i="4" s="1"/>
  <c r="I505" i="4"/>
  <c r="I504" i="4" s="1"/>
  <c r="O504" i="4" s="1"/>
  <c r="U504" i="4" s="1"/>
  <c r="AA504" i="4" s="1"/>
  <c r="AB202" i="2" l="1"/>
  <c r="AB204" i="2"/>
  <c r="AB203" i="2"/>
  <c r="O505" i="4"/>
  <c r="U505" i="4" s="1"/>
  <c r="AA505" i="4" s="1"/>
  <c r="N505" i="4"/>
  <c r="T505" i="4" s="1"/>
  <c r="Z505" i="4" s="1"/>
  <c r="M505" i="4"/>
  <c r="S505" i="4" s="1"/>
  <c r="Y505" i="4" s="1"/>
  <c r="P198" i="2"/>
  <c r="V198" i="2" s="1"/>
  <c r="AB198" i="2" s="1"/>
  <c r="O616" i="2"/>
  <c r="U616" i="2" s="1"/>
  <c r="AA616" i="2" s="1"/>
  <c r="P616" i="2"/>
  <c r="V616" i="2" s="1"/>
  <c r="AB616" i="2" s="1"/>
  <c r="Q616" i="2"/>
  <c r="W616" i="2" s="1"/>
  <c r="AC616" i="2" s="1"/>
  <c r="M615" i="2"/>
  <c r="M614" i="2" s="1"/>
  <c r="P614" i="2" s="1"/>
  <c r="V614" i="2" s="1"/>
  <c r="AB614" i="2" s="1"/>
  <c r="N615" i="2"/>
  <c r="Q615" i="2" s="1"/>
  <c r="W615" i="2" s="1"/>
  <c r="AC615" i="2" s="1"/>
  <c r="L615" i="2"/>
  <c r="O615" i="2" s="1"/>
  <c r="U615" i="2" s="1"/>
  <c r="AA615" i="2" s="1"/>
  <c r="N622" i="2"/>
  <c r="Q622" i="2" s="1"/>
  <c r="W622" i="2" s="1"/>
  <c r="AC622" i="2" s="1"/>
  <c r="M622" i="2"/>
  <c r="M621" i="2" s="1"/>
  <c r="L622" i="2"/>
  <c r="O622" i="2" s="1"/>
  <c r="U622" i="2" s="1"/>
  <c r="AA622" i="2" s="1"/>
  <c r="N619" i="2"/>
  <c r="N618" i="2" s="1"/>
  <c r="N617" i="2" s="1"/>
  <c r="M619" i="2"/>
  <c r="M618" i="2" s="1"/>
  <c r="M617" i="2" s="1"/>
  <c r="L619" i="2"/>
  <c r="L618" i="2" s="1"/>
  <c r="L617" i="2" s="1"/>
  <c r="K609" i="4"/>
  <c r="L609" i="4"/>
  <c r="J609" i="4"/>
  <c r="M453" i="4"/>
  <c r="S453" i="4" s="1"/>
  <c r="Y453" i="4" s="1"/>
  <c r="M454" i="4"/>
  <c r="S454" i="4" s="1"/>
  <c r="Y454" i="4" s="1"/>
  <c r="N454" i="4"/>
  <c r="T454" i="4" s="1"/>
  <c r="Z454" i="4" s="1"/>
  <c r="O454" i="4"/>
  <c r="U454" i="4" s="1"/>
  <c r="AA454" i="4" s="1"/>
  <c r="N455" i="4"/>
  <c r="T455" i="4" s="1"/>
  <c r="Z455" i="4" s="1"/>
  <c r="O455" i="4"/>
  <c r="U455" i="4" s="1"/>
  <c r="AA455" i="4" s="1"/>
  <c r="M456" i="4"/>
  <c r="S456" i="4" s="1"/>
  <c r="Y456" i="4" s="1"/>
  <c r="N456" i="4"/>
  <c r="T456" i="4" s="1"/>
  <c r="Z456" i="4" s="1"/>
  <c r="O456" i="4"/>
  <c r="U456" i="4" s="1"/>
  <c r="AA456" i="4" s="1"/>
  <c r="J455" i="4"/>
  <c r="J452" i="4" s="1"/>
  <c r="J451" i="4" s="1"/>
  <c r="L453" i="4"/>
  <c r="O453" i="4" s="1"/>
  <c r="U453" i="4" s="1"/>
  <c r="AA453" i="4" s="1"/>
  <c r="K453" i="4"/>
  <c r="N453" i="4" s="1"/>
  <c r="T453" i="4" s="1"/>
  <c r="Z453" i="4" s="1"/>
  <c r="O133" i="2"/>
  <c r="U133" i="2" s="1"/>
  <c r="AA133" i="2" s="1"/>
  <c r="O134" i="2"/>
  <c r="U134" i="2" s="1"/>
  <c r="AA134" i="2" s="1"/>
  <c r="P134" i="2"/>
  <c r="V134" i="2" s="1"/>
  <c r="AB134" i="2" s="1"/>
  <c r="Q134" i="2"/>
  <c r="W134" i="2" s="1"/>
  <c r="AC134" i="2" s="1"/>
  <c r="P135" i="2"/>
  <c r="V135" i="2" s="1"/>
  <c r="AB135" i="2" s="1"/>
  <c r="Q135" i="2"/>
  <c r="W135" i="2" s="1"/>
  <c r="AC135" i="2" s="1"/>
  <c r="O136" i="2"/>
  <c r="U136" i="2" s="1"/>
  <c r="AA136" i="2" s="1"/>
  <c r="P136" i="2"/>
  <c r="V136" i="2" s="1"/>
  <c r="AB136" i="2" s="1"/>
  <c r="Q136" i="2"/>
  <c r="W136" i="2" s="1"/>
  <c r="AC136" i="2" s="1"/>
  <c r="N133" i="2"/>
  <c r="Q133" i="2" s="1"/>
  <c r="W133" i="2" s="1"/>
  <c r="AC133" i="2" s="1"/>
  <c r="M133" i="2"/>
  <c r="M132" i="2" s="1"/>
  <c r="P132" i="2" s="1"/>
  <c r="V132" i="2" s="1"/>
  <c r="AB132" i="2" s="1"/>
  <c r="L135" i="2"/>
  <c r="O135" i="2" s="1"/>
  <c r="U135" i="2" s="1"/>
  <c r="AA135" i="2" s="1"/>
  <c r="N621" i="2" l="1"/>
  <c r="N620" i="2" s="1"/>
  <c r="Q620" i="2" s="1"/>
  <c r="W620" i="2" s="1"/>
  <c r="AC620" i="2" s="1"/>
  <c r="L621" i="2"/>
  <c r="L620" i="2" s="1"/>
  <c r="O620" i="2" s="1"/>
  <c r="U620" i="2" s="1"/>
  <c r="AA620" i="2" s="1"/>
  <c r="M620" i="2"/>
  <c r="P620" i="2" s="1"/>
  <c r="V620" i="2" s="1"/>
  <c r="AB620" i="2" s="1"/>
  <c r="P621" i="2"/>
  <c r="V621" i="2" s="1"/>
  <c r="AB621" i="2" s="1"/>
  <c r="P622" i="2"/>
  <c r="V622" i="2" s="1"/>
  <c r="AB622" i="2" s="1"/>
  <c r="N614" i="2"/>
  <c r="Q614" i="2" s="1"/>
  <c r="W614" i="2" s="1"/>
  <c r="AC614" i="2" s="1"/>
  <c r="L614" i="2"/>
  <c r="P615" i="2"/>
  <c r="V615" i="2" s="1"/>
  <c r="AB615" i="2" s="1"/>
  <c r="L452" i="4"/>
  <c r="O452" i="4" s="1"/>
  <c r="U452" i="4" s="1"/>
  <c r="AA452" i="4" s="1"/>
  <c r="M455" i="4"/>
  <c r="S455" i="4" s="1"/>
  <c r="Y455" i="4" s="1"/>
  <c r="J450" i="4"/>
  <c r="J15" i="4" s="1"/>
  <c r="M451" i="4"/>
  <c r="S451" i="4" s="1"/>
  <c r="Y451" i="4" s="1"/>
  <c r="K452" i="4"/>
  <c r="M452" i="4"/>
  <c r="S452" i="4" s="1"/>
  <c r="Y452" i="4" s="1"/>
  <c r="N132" i="2"/>
  <c r="Q132" i="2" s="1"/>
  <c r="W132" i="2" s="1"/>
  <c r="AC132" i="2" s="1"/>
  <c r="L132" i="2"/>
  <c r="L131" i="2" s="1"/>
  <c r="O131" i="2" s="1"/>
  <c r="U131" i="2" s="1"/>
  <c r="AA131" i="2" s="1"/>
  <c r="P133" i="2"/>
  <c r="V133" i="2" s="1"/>
  <c r="AB133" i="2" s="1"/>
  <c r="M131" i="2"/>
  <c r="M19" i="4"/>
  <c r="S19" i="4" s="1"/>
  <c r="Y19" i="4" s="1"/>
  <c r="N19" i="4"/>
  <c r="T19" i="4" s="1"/>
  <c r="Z19" i="4" s="1"/>
  <c r="O19" i="4"/>
  <c r="U19" i="4" s="1"/>
  <c r="AA19" i="4" s="1"/>
  <c r="M22" i="4"/>
  <c r="S22" i="4" s="1"/>
  <c r="Y22" i="4" s="1"/>
  <c r="N22" i="4"/>
  <c r="T22" i="4" s="1"/>
  <c r="Z22" i="4" s="1"/>
  <c r="O22" i="4"/>
  <c r="U22" i="4" s="1"/>
  <c r="AA22" i="4" s="1"/>
  <c r="M25" i="4"/>
  <c r="S25" i="4" s="1"/>
  <c r="Y25" i="4" s="1"/>
  <c r="N25" i="4"/>
  <c r="T25" i="4" s="1"/>
  <c r="Z25" i="4" s="1"/>
  <c r="O25" i="4"/>
  <c r="U25" i="4" s="1"/>
  <c r="AA25" i="4" s="1"/>
  <c r="M30" i="4"/>
  <c r="S30" i="4" s="1"/>
  <c r="Y30" i="4" s="1"/>
  <c r="N30" i="4"/>
  <c r="T30" i="4" s="1"/>
  <c r="Z30" i="4" s="1"/>
  <c r="O30" i="4"/>
  <c r="U30" i="4" s="1"/>
  <c r="AA30" i="4" s="1"/>
  <c r="M35" i="4"/>
  <c r="S35" i="4" s="1"/>
  <c r="Y35" i="4" s="1"/>
  <c r="N35" i="4"/>
  <c r="T35" i="4" s="1"/>
  <c r="Z35" i="4" s="1"/>
  <c r="O35" i="4"/>
  <c r="U35" i="4" s="1"/>
  <c r="AA35" i="4" s="1"/>
  <c r="M38" i="4"/>
  <c r="S38" i="4" s="1"/>
  <c r="Y38" i="4" s="1"/>
  <c r="N38" i="4"/>
  <c r="T38" i="4" s="1"/>
  <c r="Z38" i="4" s="1"/>
  <c r="O38" i="4"/>
  <c r="U38" i="4" s="1"/>
  <c r="AA38" i="4" s="1"/>
  <c r="M41" i="4"/>
  <c r="S41" i="4" s="1"/>
  <c r="Y41" i="4" s="1"/>
  <c r="N41" i="4"/>
  <c r="T41" i="4" s="1"/>
  <c r="Z41" i="4" s="1"/>
  <c r="O41" i="4"/>
  <c r="U41" i="4" s="1"/>
  <c r="AA41" i="4" s="1"/>
  <c r="M44" i="4"/>
  <c r="S44" i="4" s="1"/>
  <c r="Y44" i="4" s="1"/>
  <c r="N44" i="4"/>
  <c r="T44" i="4" s="1"/>
  <c r="Z44" i="4" s="1"/>
  <c r="O44" i="4"/>
  <c r="U44" i="4" s="1"/>
  <c r="AA44" i="4" s="1"/>
  <c r="M49" i="4"/>
  <c r="S49" i="4" s="1"/>
  <c r="Y49" i="4" s="1"/>
  <c r="N49" i="4"/>
  <c r="T49" i="4" s="1"/>
  <c r="Z49" i="4" s="1"/>
  <c r="O49" i="4"/>
  <c r="U49" i="4" s="1"/>
  <c r="AA49" i="4" s="1"/>
  <c r="M52" i="4"/>
  <c r="S52" i="4" s="1"/>
  <c r="Y52" i="4" s="1"/>
  <c r="N52" i="4"/>
  <c r="T52" i="4" s="1"/>
  <c r="Z52" i="4" s="1"/>
  <c r="O52" i="4"/>
  <c r="U52" i="4" s="1"/>
  <c r="AA52" i="4" s="1"/>
  <c r="M54" i="4"/>
  <c r="S54" i="4" s="1"/>
  <c r="Y54" i="4" s="1"/>
  <c r="N54" i="4"/>
  <c r="T54" i="4" s="1"/>
  <c r="Z54" i="4" s="1"/>
  <c r="O54" i="4"/>
  <c r="U54" i="4" s="1"/>
  <c r="AA54" i="4" s="1"/>
  <c r="M56" i="4"/>
  <c r="S56" i="4" s="1"/>
  <c r="Y56" i="4" s="1"/>
  <c r="N56" i="4"/>
  <c r="T56" i="4" s="1"/>
  <c r="Z56" i="4" s="1"/>
  <c r="O56" i="4"/>
  <c r="U56" i="4" s="1"/>
  <c r="AA56" i="4" s="1"/>
  <c r="M59" i="4"/>
  <c r="S59" i="4" s="1"/>
  <c r="Y59" i="4" s="1"/>
  <c r="N59" i="4"/>
  <c r="T59" i="4" s="1"/>
  <c r="Z59" i="4" s="1"/>
  <c r="O59" i="4"/>
  <c r="U59" i="4" s="1"/>
  <c r="AA59" i="4" s="1"/>
  <c r="M61" i="4"/>
  <c r="S61" i="4" s="1"/>
  <c r="Y61" i="4" s="1"/>
  <c r="N61" i="4"/>
  <c r="T61" i="4" s="1"/>
  <c r="Z61" i="4" s="1"/>
  <c r="O61" i="4"/>
  <c r="U61" i="4" s="1"/>
  <c r="AA61" i="4" s="1"/>
  <c r="M63" i="4"/>
  <c r="S63" i="4" s="1"/>
  <c r="Y63" i="4" s="1"/>
  <c r="N63" i="4"/>
  <c r="T63" i="4" s="1"/>
  <c r="Z63" i="4" s="1"/>
  <c r="O63" i="4"/>
  <c r="U63" i="4" s="1"/>
  <c r="AA63" i="4" s="1"/>
  <c r="M66" i="4"/>
  <c r="S66" i="4" s="1"/>
  <c r="Y66" i="4" s="1"/>
  <c r="N66" i="4"/>
  <c r="T66" i="4" s="1"/>
  <c r="Z66" i="4" s="1"/>
  <c r="O66" i="4"/>
  <c r="U66" i="4" s="1"/>
  <c r="AA66" i="4" s="1"/>
  <c r="M69" i="4"/>
  <c r="S69" i="4" s="1"/>
  <c r="Y69" i="4" s="1"/>
  <c r="N69" i="4"/>
  <c r="T69" i="4" s="1"/>
  <c r="Z69" i="4" s="1"/>
  <c r="O69" i="4"/>
  <c r="U69" i="4" s="1"/>
  <c r="AA69" i="4" s="1"/>
  <c r="M75" i="4"/>
  <c r="S75" i="4" s="1"/>
  <c r="Y75" i="4" s="1"/>
  <c r="N75" i="4"/>
  <c r="T75" i="4" s="1"/>
  <c r="Z75" i="4" s="1"/>
  <c r="O75" i="4"/>
  <c r="U75" i="4" s="1"/>
  <c r="AA75" i="4" s="1"/>
  <c r="M78" i="4"/>
  <c r="S78" i="4" s="1"/>
  <c r="Y78" i="4" s="1"/>
  <c r="N78" i="4"/>
  <c r="T78" i="4" s="1"/>
  <c r="Z78" i="4" s="1"/>
  <c r="O78" i="4"/>
  <c r="U78" i="4" s="1"/>
  <c r="AA78" i="4" s="1"/>
  <c r="M81" i="4"/>
  <c r="S81" i="4" s="1"/>
  <c r="Y81" i="4" s="1"/>
  <c r="N81" i="4"/>
  <c r="T81" i="4" s="1"/>
  <c r="Z81" i="4" s="1"/>
  <c r="O81" i="4"/>
  <c r="U81" i="4" s="1"/>
  <c r="AA81" i="4" s="1"/>
  <c r="M84" i="4"/>
  <c r="S84" i="4" s="1"/>
  <c r="Y84" i="4" s="1"/>
  <c r="N84" i="4"/>
  <c r="T84" i="4" s="1"/>
  <c r="Z84" i="4" s="1"/>
  <c r="O84" i="4"/>
  <c r="U84" i="4" s="1"/>
  <c r="AA84" i="4" s="1"/>
  <c r="M91" i="4"/>
  <c r="S91" i="4" s="1"/>
  <c r="Y91" i="4" s="1"/>
  <c r="N91" i="4"/>
  <c r="T91" i="4" s="1"/>
  <c r="Z91" i="4" s="1"/>
  <c r="O91" i="4"/>
  <c r="U91" i="4" s="1"/>
  <c r="AA91" i="4" s="1"/>
  <c r="M97" i="4"/>
  <c r="N97" i="4"/>
  <c r="O97" i="4"/>
  <c r="M110" i="4"/>
  <c r="S110" i="4" s="1"/>
  <c r="Y110" i="4" s="1"/>
  <c r="N110" i="4"/>
  <c r="T110" i="4" s="1"/>
  <c r="Z110" i="4" s="1"/>
  <c r="O110" i="4"/>
  <c r="U110" i="4" s="1"/>
  <c r="AA110" i="4" s="1"/>
  <c r="M113" i="4"/>
  <c r="S113" i="4" s="1"/>
  <c r="Y113" i="4" s="1"/>
  <c r="N113" i="4"/>
  <c r="T113" i="4" s="1"/>
  <c r="Z113" i="4" s="1"/>
  <c r="O113" i="4"/>
  <c r="U113" i="4" s="1"/>
  <c r="AA113" i="4" s="1"/>
  <c r="M121" i="4"/>
  <c r="S121" i="4" s="1"/>
  <c r="Y121" i="4" s="1"/>
  <c r="N121" i="4"/>
  <c r="T121" i="4" s="1"/>
  <c r="Z121" i="4" s="1"/>
  <c r="O121" i="4"/>
  <c r="U121" i="4" s="1"/>
  <c r="AA121" i="4" s="1"/>
  <c r="M124" i="4"/>
  <c r="S124" i="4" s="1"/>
  <c r="Y124" i="4" s="1"/>
  <c r="N124" i="4"/>
  <c r="T124" i="4" s="1"/>
  <c r="Z124" i="4" s="1"/>
  <c r="O124" i="4"/>
  <c r="U124" i="4" s="1"/>
  <c r="AA124" i="4" s="1"/>
  <c r="M128" i="4"/>
  <c r="S128" i="4" s="1"/>
  <c r="Y128" i="4" s="1"/>
  <c r="N128" i="4"/>
  <c r="T128" i="4" s="1"/>
  <c r="Z128" i="4" s="1"/>
  <c r="O128" i="4"/>
  <c r="U128" i="4" s="1"/>
  <c r="AA128" i="4" s="1"/>
  <c r="M132" i="4"/>
  <c r="N132" i="4"/>
  <c r="O132" i="4"/>
  <c r="M135" i="4"/>
  <c r="S135" i="4" s="1"/>
  <c r="Y135" i="4" s="1"/>
  <c r="N135" i="4"/>
  <c r="T135" i="4" s="1"/>
  <c r="Z135" i="4" s="1"/>
  <c r="O135" i="4"/>
  <c r="U135" i="4" s="1"/>
  <c r="AA135" i="4" s="1"/>
  <c r="M138" i="4"/>
  <c r="S138" i="4" s="1"/>
  <c r="Y138" i="4" s="1"/>
  <c r="N138" i="4"/>
  <c r="T138" i="4" s="1"/>
  <c r="Z138" i="4" s="1"/>
  <c r="O138" i="4"/>
  <c r="U138" i="4" s="1"/>
  <c r="AA138" i="4" s="1"/>
  <c r="M141" i="4"/>
  <c r="S141" i="4" s="1"/>
  <c r="Y141" i="4" s="1"/>
  <c r="N141" i="4"/>
  <c r="T141" i="4" s="1"/>
  <c r="Z141" i="4" s="1"/>
  <c r="O141" i="4"/>
  <c r="U141" i="4" s="1"/>
  <c r="AA141" i="4" s="1"/>
  <c r="M144" i="4"/>
  <c r="S144" i="4" s="1"/>
  <c r="Y144" i="4" s="1"/>
  <c r="N144" i="4"/>
  <c r="T144" i="4" s="1"/>
  <c r="Z144" i="4" s="1"/>
  <c r="O144" i="4"/>
  <c r="U144" i="4" s="1"/>
  <c r="AA144" i="4" s="1"/>
  <c r="N148" i="4"/>
  <c r="T148" i="4" s="1"/>
  <c r="Z148" i="4" s="1"/>
  <c r="O148" i="4"/>
  <c r="U148" i="4" s="1"/>
  <c r="AA148" i="4" s="1"/>
  <c r="N149" i="4"/>
  <c r="T149" i="4" s="1"/>
  <c r="Z149" i="4" s="1"/>
  <c r="O149" i="4"/>
  <c r="U149" i="4" s="1"/>
  <c r="AA149" i="4" s="1"/>
  <c r="M150" i="4"/>
  <c r="S150" i="4" s="1"/>
  <c r="Y150" i="4" s="1"/>
  <c r="N150" i="4"/>
  <c r="T150" i="4" s="1"/>
  <c r="Z150" i="4" s="1"/>
  <c r="O150" i="4"/>
  <c r="U150" i="4" s="1"/>
  <c r="AA150" i="4" s="1"/>
  <c r="M153" i="4"/>
  <c r="S153" i="4" s="1"/>
  <c r="Y153" i="4" s="1"/>
  <c r="N153" i="4"/>
  <c r="T153" i="4" s="1"/>
  <c r="Z153" i="4" s="1"/>
  <c r="O153" i="4"/>
  <c r="U153" i="4" s="1"/>
  <c r="AA153" i="4" s="1"/>
  <c r="M163" i="4"/>
  <c r="S163" i="4" s="1"/>
  <c r="Y163" i="4" s="1"/>
  <c r="N163" i="4"/>
  <c r="T163" i="4" s="1"/>
  <c r="Z163" i="4" s="1"/>
  <c r="O163" i="4"/>
  <c r="U163" i="4" s="1"/>
  <c r="AA163" i="4" s="1"/>
  <c r="M166" i="4"/>
  <c r="S166" i="4" s="1"/>
  <c r="Y166" i="4" s="1"/>
  <c r="N166" i="4"/>
  <c r="T166" i="4" s="1"/>
  <c r="Z166" i="4" s="1"/>
  <c r="O166" i="4"/>
  <c r="U166" i="4" s="1"/>
  <c r="AA166" i="4" s="1"/>
  <c r="M173" i="4"/>
  <c r="S173" i="4" s="1"/>
  <c r="Y173" i="4" s="1"/>
  <c r="N173" i="4"/>
  <c r="T173" i="4" s="1"/>
  <c r="Z173" i="4" s="1"/>
  <c r="O173" i="4"/>
  <c r="U173" i="4" s="1"/>
  <c r="AA173" i="4" s="1"/>
  <c r="M182" i="4"/>
  <c r="S182" i="4" s="1"/>
  <c r="Y182" i="4" s="1"/>
  <c r="N182" i="4"/>
  <c r="T182" i="4" s="1"/>
  <c r="Z182" i="4" s="1"/>
  <c r="O182" i="4"/>
  <c r="U182" i="4" s="1"/>
  <c r="AA182" i="4" s="1"/>
  <c r="M185" i="4"/>
  <c r="S185" i="4" s="1"/>
  <c r="Y185" i="4" s="1"/>
  <c r="N185" i="4"/>
  <c r="T185" i="4" s="1"/>
  <c r="Z185" i="4" s="1"/>
  <c r="O185" i="4"/>
  <c r="U185" i="4" s="1"/>
  <c r="AA185" i="4" s="1"/>
  <c r="M187" i="4"/>
  <c r="S187" i="4" s="1"/>
  <c r="Y187" i="4" s="1"/>
  <c r="N187" i="4"/>
  <c r="T187" i="4" s="1"/>
  <c r="Z187" i="4" s="1"/>
  <c r="O187" i="4"/>
  <c r="U187" i="4" s="1"/>
  <c r="AA187" i="4" s="1"/>
  <c r="M189" i="4"/>
  <c r="S189" i="4" s="1"/>
  <c r="Y189" i="4" s="1"/>
  <c r="N189" i="4"/>
  <c r="T189" i="4" s="1"/>
  <c r="Z189" i="4" s="1"/>
  <c r="O189" i="4"/>
  <c r="U189" i="4" s="1"/>
  <c r="AA189" i="4" s="1"/>
  <c r="M205" i="4"/>
  <c r="S205" i="4" s="1"/>
  <c r="Y205" i="4" s="1"/>
  <c r="N205" i="4"/>
  <c r="T205" i="4" s="1"/>
  <c r="Z205" i="4" s="1"/>
  <c r="O205" i="4"/>
  <c r="U205" i="4" s="1"/>
  <c r="AA205" i="4" s="1"/>
  <c r="M214" i="4"/>
  <c r="S214" i="4" s="1"/>
  <c r="Y214" i="4" s="1"/>
  <c r="N214" i="4"/>
  <c r="T214" i="4" s="1"/>
  <c r="Z214" i="4" s="1"/>
  <c r="O214" i="4"/>
  <c r="U214" i="4" s="1"/>
  <c r="AA214" i="4" s="1"/>
  <c r="M223" i="4"/>
  <c r="S223" i="4" s="1"/>
  <c r="Y223" i="4" s="1"/>
  <c r="N223" i="4"/>
  <c r="T223" i="4" s="1"/>
  <c r="Z223" i="4" s="1"/>
  <c r="O223" i="4"/>
  <c r="U223" i="4" s="1"/>
  <c r="AA223" i="4" s="1"/>
  <c r="M225" i="4"/>
  <c r="S225" i="4" s="1"/>
  <c r="Y225" i="4" s="1"/>
  <c r="N225" i="4"/>
  <c r="T225" i="4" s="1"/>
  <c r="Z225" i="4" s="1"/>
  <c r="O225" i="4"/>
  <c r="U225" i="4" s="1"/>
  <c r="AA225" i="4" s="1"/>
  <c r="M231" i="4"/>
  <c r="S231" i="4" s="1"/>
  <c r="Y231" i="4" s="1"/>
  <c r="N231" i="4"/>
  <c r="T231" i="4" s="1"/>
  <c r="Z231" i="4" s="1"/>
  <c r="O231" i="4"/>
  <c r="U231" i="4" s="1"/>
  <c r="AA231" i="4" s="1"/>
  <c r="M234" i="4"/>
  <c r="S234" i="4" s="1"/>
  <c r="Y234" i="4" s="1"/>
  <c r="N234" i="4"/>
  <c r="T234" i="4" s="1"/>
  <c r="Z234" i="4" s="1"/>
  <c r="O234" i="4"/>
  <c r="U234" i="4" s="1"/>
  <c r="AA234" i="4" s="1"/>
  <c r="M237" i="4"/>
  <c r="S237" i="4" s="1"/>
  <c r="Y237" i="4" s="1"/>
  <c r="N237" i="4"/>
  <c r="T237" i="4" s="1"/>
  <c r="Z237" i="4" s="1"/>
  <c r="O237" i="4"/>
  <c r="U237" i="4" s="1"/>
  <c r="AA237" i="4" s="1"/>
  <c r="M240" i="4"/>
  <c r="S240" i="4" s="1"/>
  <c r="Y240" i="4" s="1"/>
  <c r="N240" i="4"/>
  <c r="T240" i="4" s="1"/>
  <c r="Z240" i="4" s="1"/>
  <c r="O240" i="4"/>
  <c r="U240" i="4" s="1"/>
  <c r="AA240" i="4" s="1"/>
  <c r="M243" i="4"/>
  <c r="S243" i="4" s="1"/>
  <c r="Y243" i="4" s="1"/>
  <c r="N243" i="4"/>
  <c r="T243" i="4" s="1"/>
  <c r="Z243" i="4" s="1"/>
  <c r="O243" i="4"/>
  <c r="U243" i="4" s="1"/>
  <c r="AA243" i="4" s="1"/>
  <c r="M246" i="4"/>
  <c r="S246" i="4" s="1"/>
  <c r="Y246" i="4" s="1"/>
  <c r="N246" i="4"/>
  <c r="T246" i="4" s="1"/>
  <c r="Z246" i="4" s="1"/>
  <c r="O246" i="4"/>
  <c r="U246" i="4" s="1"/>
  <c r="AA246" i="4" s="1"/>
  <c r="M252" i="4"/>
  <c r="S252" i="4" s="1"/>
  <c r="Y252" i="4" s="1"/>
  <c r="N252" i="4"/>
  <c r="T252" i="4" s="1"/>
  <c r="Z252" i="4" s="1"/>
  <c r="O252" i="4"/>
  <c r="U252" i="4" s="1"/>
  <c r="AA252" i="4" s="1"/>
  <c r="M255" i="4"/>
  <c r="S255" i="4" s="1"/>
  <c r="Y255" i="4" s="1"/>
  <c r="N255" i="4"/>
  <c r="T255" i="4" s="1"/>
  <c r="Z255" i="4" s="1"/>
  <c r="O255" i="4"/>
  <c r="U255" i="4" s="1"/>
  <c r="AA255" i="4" s="1"/>
  <c r="M258" i="4"/>
  <c r="S258" i="4" s="1"/>
  <c r="Y258" i="4" s="1"/>
  <c r="N258" i="4"/>
  <c r="T258" i="4" s="1"/>
  <c r="Z258" i="4" s="1"/>
  <c r="O258" i="4"/>
  <c r="U258" i="4" s="1"/>
  <c r="AA258" i="4" s="1"/>
  <c r="M261" i="4"/>
  <c r="S261" i="4" s="1"/>
  <c r="Y261" i="4" s="1"/>
  <c r="N261" i="4"/>
  <c r="T261" i="4" s="1"/>
  <c r="Z261" i="4" s="1"/>
  <c r="O261" i="4"/>
  <c r="U261" i="4" s="1"/>
  <c r="AA261" i="4" s="1"/>
  <c r="M267" i="4"/>
  <c r="S267" i="4" s="1"/>
  <c r="Y267" i="4" s="1"/>
  <c r="N267" i="4"/>
  <c r="T267" i="4" s="1"/>
  <c r="Z267" i="4" s="1"/>
  <c r="O267" i="4"/>
  <c r="U267" i="4" s="1"/>
  <c r="AA267" i="4" s="1"/>
  <c r="M270" i="4"/>
  <c r="S270" i="4" s="1"/>
  <c r="Y270" i="4" s="1"/>
  <c r="N270" i="4"/>
  <c r="T270" i="4" s="1"/>
  <c r="Z270" i="4" s="1"/>
  <c r="O270" i="4"/>
  <c r="U270" i="4" s="1"/>
  <c r="AA270" i="4" s="1"/>
  <c r="M273" i="4"/>
  <c r="S273" i="4" s="1"/>
  <c r="Y273" i="4" s="1"/>
  <c r="N273" i="4"/>
  <c r="T273" i="4" s="1"/>
  <c r="Z273" i="4" s="1"/>
  <c r="O273" i="4"/>
  <c r="U273" i="4" s="1"/>
  <c r="AA273" i="4" s="1"/>
  <c r="M276" i="4"/>
  <c r="S276" i="4" s="1"/>
  <c r="Y276" i="4" s="1"/>
  <c r="N276" i="4"/>
  <c r="T276" i="4" s="1"/>
  <c r="Z276" i="4" s="1"/>
  <c r="O276" i="4"/>
  <c r="U276" i="4" s="1"/>
  <c r="AA276" i="4" s="1"/>
  <c r="M279" i="4"/>
  <c r="S279" i="4" s="1"/>
  <c r="Y279" i="4" s="1"/>
  <c r="N279" i="4"/>
  <c r="T279" i="4" s="1"/>
  <c r="Z279" i="4" s="1"/>
  <c r="O279" i="4"/>
  <c r="U279" i="4" s="1"/>
  <c r="AA279" i="4" s="1"/>
  <c r="M285" i="4"/>
  <c r="S285" i="4" s="1"/>
  <c r="Y285" i="4" s="1"/>
  <c r="N285" i="4"/>
  <c r="T285" i="4" s="1"/>
  <c r="Z285" i="4" s="1"/>
  <c r="O285" i="4"/>
  <c r="U285" i="4" s="1"/>
  <c r="AA285" i="4" s="1"/>
  <c r="M288" i="4"/>
  <c r="S288" i="4" s="1"/>
  <c r="Y288" i="4" s="1"/>
  <c r="N288" i="4"/>
  <c r="T288" i="4" s="1"/>
  <c r="Z288" i="4" s="1"/>
  <c r="O288" i="4"/>
  <c r="U288" i="4" s="1"/>
  <c r="AA288" i="4" s="1"/>
  <c r="M299" i="4"/>
  <c r="S299" i="4" s="1"/>
  <c r="Y299" i="4" s="1"/>
  <c r="N299" i="4"/>
  <c r="T299" i="4" s="1"/>
  <c r="Z299" i="4" s="1"/>
  <c r="O299" i="4"/>
  <c r="U299" i="4" s="1"/>
  <c r="AA299" i="4" s="1"/>
  <c r="M303" i="4"/>
  <c r="S303" i="4" s="1"/>
  <c r="Y303" i="4" s="1"/>
  <c r="N303" i="4"/>
  <c r="T303" i="4" s="1"/>
  <c r="Z303" i="4" s="1"/>
  <c r="O303" i="4"/>
  <c r="U303" i="4" s="1"/>
  <c r="AA303" i="4" s="1"/>
  <c r="M307" i="4"/>
  <c r="S307" i="4" s="1"/>
  <c r="N307" i="4"/>
  <c r="T307" i="4" s="1"/>
  <c r="Z307" i="4" s="1"/>
  <c r="O307" i="4"/>
  <c r="U307" i="4" s="1"/>
  <c r="AA307" i="4" s="1"/>
  <c r="M318" i="4"/>
  <c r="S318" i="4" s="1"/>
  <c r="Y318" i="4" s="1"/>
  <c r="N318" i="4"/>
  <c r="T318" i="4" s="1"/>
  <c r="Z318" i="4" s="1"/>
  <c r="O318" i="4"/>
  <c r="U318" i="4" s="1"/>
  <c r="AA318" i="4" s="1"/>
  <c r="M320" i="4"/>
  <c r="S320" i="4" s="1"/>
  <c r="Y320" i="4" s="1"/>
  <c r="N320" i="4"/>
  <c r="T320" i="4" s="1"/>
  <c r="Z320" i="4" s="1"/>
  <c r="O320" i="4"/>
  <c r="U320" i="4" s="1"/>
  <c r="AA320" i="4" s="1"/>
  <c r="M322" i="4"/>
  <c r="S322" i="4" s="1"/>
  <c r="Y322" i="4" s="1"/>
  <c r="N322" i="4"/>
  <c r="T322" i="4" s="1"/>
  <c r="Z322" i="4" s="1"/>
  <c r="O322" i="4"/>
  <c r="U322" i="4" s="1"/>
  <c r="AA322" i="4" s="1"/>
  <c r="N328" i="4"/>
  <c r="T328" i="4" s="1"/>
  <c r="Z328" i="4" s="1"/>
  <c r="O328" i="4"/>
  <c r="U328" i="4" s="1"/>
  <c r="AA328" i="4" s="1"/>
  <c r="M331" i="4"/>
  <c r="S331" i="4" s="1"/>
  <c r="Y331" i="4" s="1"/>
  <c r="N331" i="4"/>
  <c r="T331" i="4" s="1"/>
  <c r="Z331" i="4" s="1"/>
  <c r="O331" i="4"/>
  <c r="U331" i="4" s="1"/>
  <c r="AA331" i="4" s="1"/>
  <c r="M334" i="4"/>
  <c r="S334" i="4" s="1"/>
  <c r="Y334" i="4" s="1"/>
  <c r="N334" i="4"/>
  <c r="T334" i="4" s="1"/>
  <c r="Z334" i="4" s="1"/>
  <c r="O334" i="4"/>
  <c r="U334" i="4" s="1"/>
  <c r="AA334" i="4" s="1"/>
  <c r="M346" i="4"/>
  <c r="S346" i="4" s="1"/>
  <c r="Y346" i="4" s="1"/>
  <c r="N346" i="4"/>
  <c r="T346" i="4" s="1"/>
  <c r="Z346" i="4" s="1"/>
  <c r="O346" i="4"/>
  <c r="U346" i="4" s="1"/>
  <c r="AA346" i="4" s="1"/>
  <c r="M349" i="4"/>
  <c r="S349" i="4" s="1"/>
  <c r="Y349" i="4" s="1"/>
  <c r="N349" i="4"/>
  <c r="T349" i="4" s="1"/>
  <c r="Z349" i="4" s="1"/>
  <c r="O349" i="4"/>
  <c r="U349" i="4" s="1"/>
  <c r="AA349" i="4" s="1"/>
  <c r="M352" i="4"/>
  <c r="S352" i="4" s="1"/>
  <c r="Y352" i="4" s="1"/>
  <c r="N352" i="4"/>
  <c r="T352" i="4" s="1"/>
  <c r="Z352" i="4" s="1"/>
  <c r="O352" i="4"/>
  <c r="U352" i="4" s="1"/>
  <c r="AA352" i="4" s="1"/>
  <c r="M355" i="4"/>
  <c r="S355" i="4" s="1"/>
  <c r="Y355" i="4" s="1"/>
  <c r="N355" i="4"/>
  <c r="T355" i="4" s="1"/>
  <c r="Z355" i="4" s="1"/>
  <c r="O355" i="4"/>
  <c r="U355" i="4" s="1"/>
  <c r="AA355" i="4" s="1"/>
  <c r="M358" i="4"/>
  <c r="S358" i="4" s="1"/>
  <c r="Y358" i="4" s="1"/>
  <c r="N358" i="4"/>
  <c r="T358" i="4" s="1"/>
  <c r="Z358" i="4" s="1"/>
  <c r="O358" i="4"/>
  <c r="U358" i="4" s="1"/>
  <c r="AA358" i="4" s="1"/>
  <c r="O361" i="4"/>
  <c r="U361" i="4" s="1"/>
  <c r="AA361" i="4" s="1"/>
  <c r="M364" i="4"/>
  <c r="S364" i="4" s="1"/>
  <c r="Y364" i="4" s="1"/>
  <c r="N364" i="4"/>
  <c r="T364" i="4" s="1"/>
  <c r="Z364" i="4" s="1"/>
  <c r="O364" i="4"/>
  <c r="U364" i="4" s="1"/>
  <c r="AA364" i="4" s="1"/>
  <c r="M367" i="4"/>
  <c r="S367" i="4" s="1"/>
  <c r="Y367" i="4" s="1"/>
  <c r="N367" i="4"/>
  <c r="T367" i="4" s="1"/>
  <c r="Z367" i="4" s="1"/>
  <c r="O367" i="4"/>
  <c r="U367" i="4" s="1"/>
  <c r="AA367" i="4" s="1"/>
  <c r="M374" i="4"/>
  <c r="S374" i="4" s="1"/>
  <c r="Y374" i="4" s="1"/>
  <c r="N374" i="4"/>
  <c r="T374" i="4" s="1"/>
  <c r="Z374" i="4" s="1"/>
  <c r="O374" i="4"/>
  <c r="U374" i="4" s="1"/>
  <c r="AA374" i="4" s="1"/>
  <c r="M377" i="4"/>
  <c r="S377" i="4" s="1"/>
  <c r="Y377" i="4" s="1"/>
  <c r="N377" i="4"/>
  <c r="T377" i="4" s="1"/>
  <c r="Z377" i="4" s="1"/>
  <c r="O377" i="4"/>
  <c r="U377" i="4" s="1"/>
  <c r="AA377" i="4" s="1"/>
  <c r="M380" i="4"/>
  <c r="S380" i="4" s="1"/>
  <c r="Y380" i="4" s="1"/>
  <c r="N380" i="4"/>
  <c r="T380" i="4" s="1"/>
  <c r="Z380" i="4" s="1"/>
  <c r="O380" i="4"/>
  <c r="U380" i="4" s="1"/>
  <c r="AA380" i="4" s="1"/>
  <c r="M384" i="4"/>
  <c r="S384" i="4" s="1"/>
  <c r="Y384" i="4" s="1"/>
  <c r="N384" i="4"/>
  <c r="T384" i="4" s="1"/>
  <c r="Z384" i="4" s="1"/>
  <c r="O384" i="4"/>
  <c r="U384" i="4" s="1"/>
  <c r="AA384" i="4" s="1"/>
  <c r="M387" i="4"/>
  <c r="S387" i="4" s="1"/>
  <c r="Y387" i="4" s="1"/>
  <c r="N387" i="4"/>
  <c r="T387" i="4" s="1"/>
  <c r="Z387" i="4" s="1"/>
  <c r="O387" i="4"/>
  <c r="U387" i="4" s="1"/>
  <c r="AA387" i="4" s="1"/>
  <c r="M392" i="4"/>
  <c r="S392" i="4" s="1"/>
  <c r="Y392" i="4" s="1"/>
  <c r="N392" i="4"/>
  <c r="T392" i="4" s="1"/>
  <c r="Z392" i="4" s="1"/>
  <c r="O392" i="4"/>
  <c r="U392" i="4" s="1"/>
  <c r="AA392" i="4" s="1"/>
  <c r="M394" i="4"/>
  <c r="S394" i="4" s="1"/>
  <c r="Y394" i="4" s="1"/>
  <c r="N394" i="4"/>
  <c r="T394" i="4" s="1"/>
  <c r="Z394" i="4" s="1"/>
  <c r="O394" i="4"/>
  <c r="U394" i="4" s="1"/>
  <c r="AA394" i="4" s="1"/>
  <c r="M398" i="4"/>
  <c r="S398" i="4" s="1"/>
  <c r="Y398" i="4" s="1"/>
  <c r="N398" i="4"/>
  <c r="T398" i="4" s="1"/>
  <c r="Z398" i="4" s="1"/>
  <c r="O398" i="4"/>
  <c r="U398" i="4" s="1"/>
  <c r="AA398" i="4" s="1"/>
  <c r="M400" i="4"/>
  <c r="S400" i="4" s="1"/>
  <c r="Y400" i="4" s="1"/>
  <c r="N400" i="4"/>
  <c r="T400" i="4" s="1"/>
  <c r="Z400" i="4" s="1"/>
  <c r="O400" i="4"/>
  <c r="U400" i="4" s="1"/>
  <c r="AA400" i="4" s="1"/>
  <c r="M404" i="4"/>
  <c r="S404" i="4" s="1"/>
  <c r="Y404" i="4" s="1"/>
  <c r="N404" i="4"/>
  <c r="T404" i="4" s="1"/>
  <c r="Z404" i="4" s="1"/>
  <c r="O404" i="4"/>
  <c r="U404" i="4" s="1"/>
  <c r="AA404" i="4" s="1"/>
  <c r="M406" i="4"/>
  <c r="S406" i="4" s="1"/>
  <c r="Y406" i="4" s="1"/>
  <c r="N406" i="4"/>
  <c r="T406" i="4" s="1"/>
  <c r="Z406" i="4" s="1"/>
  <c r="O406" i="4"/>
  <c r="U406" i="4" s="1"/>
  <c r="AA406" i="4" s="1"/>
  <c r="M409" i="4"/>
  <c r="S409" i="4" s="1"/>
  <c r="Y409" i="4" s="1"/>
  <c r="N409" i="4"/>
  <c r="T409" i="4" s="1"/>
  <c r="Z409" i="4" s="1"/>
  <c r="O409" i="4"/>
  <c r="U409" i="4" s="1"/>
  <c r="AA409" i="4" s="1"/>
  <c r="M411" i="4"/>
  <c r="S411" i="4" s="1"/>
  <c r="Y411" i="4" s="1"/>
  <c r="N411" i="4"/>
  <c r="T411" i="4" s="1"/>
  <c r="Z411" i="4" s="1"/>
  <c r="O411" i="4"/>
  <c r="U411" i="4" s="1"/>
  <c r="AA411" i="4" s="1"/>
  <c r="M413" i="4"/>
  <c r="S413" i="4" s="1"/>
  <c r="Y413" i="4" s="1"/>
  <c r="N413" i="4"/>
  <c r="T413" i="4" s="1"/>
  <c r="Z413" i="4" s="1"/>
  <c r="O413" i="4"/>
  <c r="U413" i="4" s="1"/>
  <c r="AA413" i="4" s="1"/>
  <c r="M417" i="4"/>
  <c r="S417" i="4" s="1"/>
  <c r="Y417" i="4" s="1"/>
  <c r="N417" i="4"/>
  <c r="T417" i="4" s="1"/>
  <c r="Z417" i="4" s="1"/>
  <c r="O417" i="4"/>
  <c r="U417" i="4" s="1"/>
  <c r="AA417" i="4" s="1"/>
  <c r="M420" i="4"/>
  <c r="S420" i="4" s="1"/>
  <c r="Y420" i="4" s="1"/>
  <c r="N420" i="4"/>
  <c r="T420" i="4" s="1"/>
  <c r="Z420" i="4" s="1"/>
  <c r="O420" i="4"/>
  <c r="U420" i="4" s="1"/>
  <c r="AA420" i="4" s="1"/>
  <c r="M423" i="4"/>
  <c r="S423" i="4" s="1"/>
  <c r="Y423" i="4" s="1"/>
  <c r="N423" i="4"/>
  <c r="T423" i="4" s="1"/>
  <c r="Z423" i="4" s="1"/>
  <c r="O423" i="4"/>
  <c r="U423" i="4" s="1"/>
  <c r="AA423" i="4" s="1"/>
  <c r="M426" i="4"/>
  <c r="S426" i="4" s="1"/>
  <c r="Y426" i="4" s="1"/>
  <c r="N426" i="4"/>
  <c r="T426" i="4" s="1"/>
  <c r="Z426" i="4" s="1"/>
  <c r="O426" i="4"/>
  <c r="U426" i="4" s="1"/>
  <c r="AA426" i="4" s="1"/>
  <c r="M428" i="4"/>
  <c r="S428" i="4" s="1"/>
  <c r="Y428" i="4" s="1"/>
  <c r="N428" i="4"/>
  <c r="T428" i="4" s="1"/>
  <c r="Z428" i="4" s="1"/>
  <c r="O428" i="4"/>
  <c r="U428" i="4" s="1"/>
  <c r="AA428" i="4" s="1"/>
  <c r="M437" i="4"/>
  <c r="S437" i="4" s="1"/>
  <c r="Y437" i="4" s="1"/>
  <c r="N437" i="4"/>
  <c r="T437" i="4" s="1"/>
  <c r="Z437" i="4" s="1"/>
  <c r="O437" i="4"/>
  <c r="U437" i="4" s="1"/>
  <c r="AA437" i="4" s="1"/>
  <c r="M440" i="4"/>
  <c r="S440" i="4" s="1"/>
  <c r="Y440" i="4" s="1"/>
  <c r="N440" i="4"/>
  <c r="T440" i="4" s="1"/>
  <c r="Z440" i="4" s="1"/>
  <c r="O440" i="4"/>
  <c r="U440" i="4" s="1"/>
  <c r="AA440" i="4" s="1"/>
  <c r="M443" i="4"/>
  <c r="S443" i="4" s="1"/>
  <c r="Y443" i="4" s="1"/>
  <c r="N443" i="4"/>
  <c r="T443" i="4" s="1"/>
  <c r="Z443" i="4" s="1"/>
  <c r="O443" i="4"/>
  <c r="U443" i="4" s="1"/>
  <c r="AA443" i="4" s="1"/>
  <c r="M446" i="4"/>
  <c r="S446" i="4" s="1"/>
  <c r="Y446" i="4" s="1"/>
  <c r="N446" i="4"/>
  <c r="T446" i="4" s="1"/>
  <c r="Z446" i="4" s="1"/>
  <c r="O446" i="4"/>
  <c r="U446" i="4" s="1"/>
  <c r="AA446" i="4" s="1"/>
  <c r="M449" i="4"/>
  <c r="S449" i="4" s="1"/>
  <c r="Y449" i="4" s="1"/>
  <c r="N449" i="4"/>
  <c r="T449" i="4" s="1"/>
  <c r="Z449" i="4" s="1"/>
  <c r="O449" i="4"/>
  <c r="U449" i="4" s="1"/>
  <c r="AA449" i="4" s="1"/>
  <c r="M460" i="4"/>
  <c r="S460" i="4" s="1"/>
  <c r="Y460" i="4" s="1"/>
  <c r="N460" i="4"/>
  <c r="T460" i="4" s="1"/>
  <c r="Z460" i="4" s="1"/>
  <c r="O460" i="4"/>
  <c r="U460" i="4" s="1"/>
  <c r="AA460" i="4" s="1"/>
  <c r="M463" i="4"/>
  <c r="S463" i="4" s="1"/>
  <c r="Y463" i="4" s="1"/>
  <c r="N463" i="4"/>
  <c r="T463" i="4" s="1"/>
  <c r="Z463" i="4" s="1"/>
  <c r="O463" i="4"/>
  <c r="U463" i="4" s="1"/>
  <c r="AA463" i="4" s="1"/>
  <c r="M466" i="4"/>
  <c r="S466" i="4" s="1"/>
  <c r="Y466" i="4" s="1"/>
  <c r="N466" i="4"/>
  <c r="T466" i="4" s="1"/>
  <c r="Z466" i="4" s="1"/>
  <c r="O466" i="4"/>
  <c r="U466" i="4" s="1"/>
  <c r="AA466" i="4" s="1"/>
  <c r="M469" i="4"/>
  <c r="S469" i="4" s="1"/>
  <c r="Y469" i="4" s="1"/>
  <c r="N469" i="4"/>
  <c r="T469" i="4" s="1"/>
  <c r="Z469" i="4" s="1"/>
  <c r="O469" i="4"/>
  <c r="U469" i="4" s="1"/>
  <c r="AA469" i="4" s="1"/>
  <c r="M472" i="4"/>
  <c r="S472" i="4" s="1"/>
  <c r="Y472" i="4" s="1"/>
  <c r="N472" i="4"/>
  <c r="T472" i="4" s="1"/>
  <c r="Z472" i="4" s="1"/>
  <c r="O472" i="4"/>
  <c r="U472" i="4" s="1"/>
  <c r="AA472" i="4" s="1"/>
  <c r="M476" i="4"/>
  <c r="S476" i="4" s="1"/>
  <c r="Y476" i="4" s="1"/>
  <c r="N476" i="4"/>
  <c r="T476" i="4" s="1"/>
  <c r="Z476" i="4" s="1"/>
  <c r="O476" i="4"/>
  <c r="U476" i="4" s="1"/>
  <c r="AA476" i="4" s="1"/>
  <c r="M478" i="4"/>
  <c r="S478" i="4" s="1"/>
  <c r="Y478" i="4" s="1"/>
  <c r="N478" i="4"/>
  <c r="T478" i="4" s="1"/>
  <c r="Z478" i="4" s="1"/>
  <c r="O478" i="4"/>
  <c r="U478" i="4" s="1"/>
  <c r="AA478" i="4" s="1"/>
  <c r="N481" i="4"/>
  <c r="T481" i="4" s="1"/>
  <c r="Z481" i="4" s="1"/>
  <c r="O481" i="4"/>
  <c r="U481" i="4" s="1"/>
  <c r="AA481" i="4" s="1"/>
  <c r="M483" i="4"/>
  <c r="S483" i="4" s="1"/>
  <c r="Y483" i="4" s="1"/>
  <c r="N483" i="4"/>
  <c r="T483" i="4" s="1"/>
  <c r="Z483" i="4" s="1"/>
  <c r="O483" i="4"/>
  <c r="U483" i="4" s="1"/>
  <c r="AA483" i="4" s="1"/>
  <c r="M485" i="4"/>
  <c r="S485" i="4" s="1"/>
  <c r="Y485" i="4" s="1"/>
  <c r="N485" i="4"/>
  <c r="T485" i="4" s="1"/>
  <c r="Z485" i="4" s="1"/>
  <c r="O485" i="4"/>
  <c r="U485" i="4" s="1"/>
  <c r="AA485" i="4" s="1"/>
  <c r="M488" i="4"/>
  <c r="S488" i="4" s="1"/>
  <c r="Y488" i="4" s="1"/>
  <c r="N488" i="4"/>
  <c r="T488" i="4" s="1"/>
  <c r="Z488" i="4" s="1"/>
  <c r="O488" i="4"/>
  <c r="U488" i="4" s="1"/>
  <c r="AA488" i="4" s="1"/>
  <c r="M491" i="4"/>
  <c r="S491" i="4" s="1"/>
  <c r="Y491" i="4" s="1"/>
  <c r="N491" i="4"/>
  <c r="T491" i="4" s="1"/>
  <c r="Z491" i="4" s="1"/>
  <c r="O491" i="4"/>
  <c r="U491" i="4" s="1"/>
  <c r="AA491" i="4" s="1"/>
  <c r="M493" i="4"/>
  <c r="S493" i="4" s="1"/>
  <c r="Y493" i="4" s="1"/>
  <c r="N493" i="4"/>
  <c r="T493" i="4" s="1"/>
  <c r="Z493" i="4" s="1"/>
  <c r="O493" i="4"/>
  <c r="U493" i="4" s="1"/>
  <c r="AA493" i="4" s="1"/>
  <c r="M496" i="4"/>
  <c r="S496" i="4" s="1"/>
  <c r="Y496" i="4" s="1"/>
  <c r="N496" i="4"/>
  <c r="T496" i="4" s="1"/>
  <c r="Z496" i="4" s="1"/>
  <c r="O496" i="4"/>
  <c r="U496" i="4" s="1"/>
  <c r="AA496" i="4" s="1"/>
  <c r="M523" i="4"/>
  <c r="S523" i="4" s="1"/>
  <c r="Y523" i="4" s="1"/>
  <c r="N523" i="4"/>
  <c r="T523" i="4" s="1"/>
  <c r="Z523" i="4" s="1"/>
  <c r="O523" i="4"/>
  <c r="U523" i="4" s="1"/>
  <c r="AA523" i="4" s="1"/>
  <c r="M526" i="4"/>
  <c r="S526" i="4" s="1"/>
  <c r="Y526" i="4" s="1"/>
  <c r="N526" i="4"/>
  <c r="T526" i="4" s="1"/>
  <c r="Z526" i="4" s="1"/>
  <c r="O526" i="4"/>
  <c r="U526" i="4" s="1"/>
  <c r="AA526" i="4" s="1"/>
  <c r="M528" i="4"/>
  <c r="S528" i="4" s="1"/>
  <c r="Y528" i="4" s="1"/>
  <c r="N528" i="4"/>
  <c r="T528" i="4" s="1"/>
  <c r="Z528" i="4" s="1"/>
  <c r="O528" i="4"/>
  <c r="U528" i="4" s="1"/>
  <c r="AA528" i="4" s="1"/>
  <c r="M531" i="4"/>
  <c r="S531" i="4" s="1"/>
  <c r="Y531" i="4" s="1"/>
  <c r="N531" i="4"/>
  <c r="T531" i="4" s="1"/>
  <c r="Z531" i="4" s="1"/>
  <c r="O531" i="4"/>
  <c r="U531" i="4" s="1"/>
  <c r="AA531" i="4" s="1"/>
  <c r="M533" i="4"/>
  <c r="S533" i="4" s="1"/>
  <c r="Y533" i="4" s="1"/>
  <c r="N533" i="4"/>
  <c r="T533" i="4" s="1"/>
  <c r="Z533" i="4" s="1"/>
  <c r="O533" i="4"/>
  <c r="U533" i="4" s="1"/>
  <c r="AA533" i="4" s="1"/>
  <c r="M536" i="4"/>
  <c r="S536" i="4" s="1"/>
  <c r="Y536" i="4" s="1"/>
  <c r="N536" i="4"/>
  <c r="T536" i="4" s="1"/>
  <c r="Z536" i="4" s="1"/>
  <c r="O536" i="4"/>
  <c r="U536" i="4" s="1"/>
  <c r="AA536" i="4" s="1"/>
  <c r="M538" i="4"/>
  <c r="S538" i="4" s="1"/>
  <c r="N538" i="4"/>
  <c r="T538" i="4" s="1"/>
  <c r="Z538" i="4" s="1"/>
  <c r="O538" i="4"/>
  <c r="U538" i="4" s="1"/>
  <c r="AA538" i="4" s="1"/>
  <c r="M540" i="4"/>
  <c r="S540" i="4" s="1"/>
  <c r="N540" i="4"/>
  <c r="T540" i="4" s="1"/>
  <c r="Z540" i="4" s="1"/>
  <c r="O540" i="4"/>
  <c r="U540" i="4" s="1"/>
  <c r="AA540" i="4" s="1"/>
  <c r="M543" i="4"/>
  <c r="S543" i="4" s="1"/>
  <c r="Y543" i="4" s="1"/>
  <c r="N543" i="4"/>
  <c r="T543" i="4" s="1"/>
  <c r="Z543" i="4" s="1"/>
  <c r="O543" i="4"/>
  <c r="U543" i="4" s="1"/>
  <c r="AA543" i="4" s="1"/>
  <c r="M546" i="4"/>
  <c r="S546" i="4" s="1"/>
  <c r="Y546" i="4" s="1"/>
  <c r="N546" i="4"/>
  <c r="T546" i="4" s="1"/>
  <c r="Z546" i="4" s="1"/>
  <c r="O546" i="4"/>
  <c r="U546" i="4" s="1"/>
  <c r="AA546" i="4" s="1"/>
  <c r="M550" i="4"/>
  <c r="S550" i="4" s="1"/>
  <c r="Y550" i="4" s="1"/>
  <c r="N550" i="4"/>
  <c r="T550" i="4" s="1"/>
  <c r="Z550" i="4" s="1"/>
  <c r="O550" i="4"/>
  <c r="U550" i="4" s="1"/>
  <c r="AA550" i="4" s="1"/>
  <c r="O553" i="4"/>
  <c r="U553" i="4" s="1"/>
  <c r="AA553" i="4" s="1"/>
  <c r="M557" i="4"/>
  <c r="S557" i="4" s="1"/>
  <c r="Y557" i="4" s="1"/>
  <c r="N557" i="4"/>
  <c r="T557" i="4" s="1"/>
  <c r="Z557" i="4" s="1"/>
  <c r="O557" i="4"/>
  <c r="U557" i="4" s="1"/>
  <c r="AA557" i="4" s="1"/>
  <c r="M561" i="4"/>
  <c r="S561" i="4" s="1"/>
  <c r="Y561" i="4" s="1"/>
  <c r="N561" i="4"/>
  <c r="T561" i="4" s="1"/>
  <c r="Z561" i="4" s="1"/>
  <c r="O561" i="4"/>
  <c r="U561" i="4" s="1"/>
  <c r="AA561" i="4" s="1"/>
  <c r="M563" i="4"/>
  <c r="S563" i="4" s="1"/>
  <c r="Y563" i="4" s="1"/>
  <c r="N563" i="4"/>
  <c r="T563" i="4" s="1"/>
  <c r="Z563" i="4" s="1"/>
  <c r="O563" i="4"/>
  <c r="U563" i="4" s="1"/>
  <c r="AA563" i="4" s="1"/>
  <c r="M566" i="4"/>
  <c r="S566" i="4" s="1"/>
  <c r="Y566" i="4" s="1"/>
  <c r="N566" i="4"/>
  <c r="T566" i="4" s="1"/>
  <c r="Z566" i="4" s="1"/>
  <c r="O566" i="4"/>
  <c r="U566" i="4" s="1"/>
  <c r="AA566" i="4" s="1"/>
  <c r="M570" i="4"/>
  <c r="S570" i="4" s="1"/>
  <c r="Y570" i="4" s="1"/>
  <c r="N570" i="4"/>
  <c r="T570" i="4" s="1"/>
  <c r="Z570" i="4" s="1"/>
  <c r="O570" i="4"/>
  <c r="U570" i="4" s="1"/>
  <c r="AA570" i="4" s="1"/>
  <c r="M573" i="4"/>
  <c r="S573" i="4" s="1"/>
  <c r="Y573" i="4" s="1"/>
  <c r="N573" i="4"/>
  <c r="T573" i="4" s="1"/>
  <c r="Z573" i="4" s="1"/>
  <c r="O573" i="4"/>
  <c r="U573" i="4" s="1"/>
  <c r="AA573" i="4" s="1"/>
  <c r="M576" i="4"/>
  <c r="S576" i="4" s="1"/>
  <c r="Y576" i="4" s="1"/>
  <c r="N576" i="4"/>
  <c r="T576" i="4" s="1"/>
  <c r="Z576" i="4" s="1"/>
  <c r="O576" i="4"/>
  <c r="U576" i="4" s="1"/>
  <c r="AA576" i="4" s="1"/>
  <c r="M579" i="4"/>
  <c r="S579" i="4" s="1"/>
  <c r="Y579" i="4" s="1"/>
  <c r="N579" i="4"/>
  <c r="T579" i="4" s="1"/>
  <c r="Z579" i="4" s="1"/>
  <c r="O579" i="4"/>
  <c r="U579" i="4" s="1"/>
  <c r="AA579" i="4" s="1"/>
  <c r="M581" i="4"/>
  <c r="S581" i="4" s="1"/>
  <c r="Y581" i="4" s="1"/>
  <c r="N581" i="4"/>
  <c r="T581" i="4" s="1"/>
  <c r="Z581" i="4" s="1"/>
  <c r="O581" i="4"/>
  <c r="U581" i="4" s="1"/>
  <c r="AA581" i="4" s="1"/>
  <c r="M587" i="4"/>
  <c r="S587" i="4" s="1"/>
  <c r="Y587" i="4" s="1"/>
  <c r="N587" i="4"/>
  <c r="T587" i="4" s="1"/>
  <c r="Z587" i="4" s="1"/>
  <c r="O587" i="4"/>
  <c r="U587" i="4" s="1"/>
  <c r="AA587" i="4" s="1"/>
  <c r="M590" i="4"/>
  <c r="S590" i="4" s="1"/>
  <c r="Y590" i="4" s="1"/>
  <c r="N590" i="4"/>
  <c r="T590" i="4" s="1"/>
  <c r="Z590" i="4" s="1"/>
  <c r="O590" i="4"/>
  <c r="U590" i="4" s="1"/>
  <c r="AA590" i="4" s="1"/>
  <c r="M593" i="4"/>
  <c r="S593" i="4" s="1"/>
  <c r="Y593" i="4" s="1"/>
  <c r="N593" i="4"/>
  <c r="T593" i="4" s="1"/>
  <c r="Z593" i="4" s="1"/>
  <c r="O593" i="4"/>
  <c r="U593" i="4" s="1"/>
  <c r="AA593" i="4" s="1"/>
  <c r="M599" i="4"/>
  <c r="S599" i="4" s="1"/>
  <c r="Y599" i="4" s="1"/>
  <c r="N599" i="4"/>
  <c r="T599" i="4" s="1"/>
  <c r="Z599" i="4" s="1"/>
  <c r="O599" i="4"/>
  <c r="U599" i="4" s="1"/>
  <c r="AA599" i="4" s="1"/>
  <c r="M602" i="4"/>
  <c r="S602" i="4" s="1"/>
  <c r="Y602" i="4" s="1"/>
  <c r="N602" i="4"/>
  <c r="T602" i="4" s="1"/>
  <c r="Z602" i="4" s="1"/>
  <c r="O602" i="4"/>
  <c r="U602" i="4" s="1"/>
  <c r="AA602" i="4" s="1"/>
  <c r="M605" i="4"/>
  <c r="S605" i="4" s="1"/>
  <c r="Y605" i="4" s="1"/>
  <c r="N605" i="4"/>
  <c r="T605" i="4" s="1"/>
  <c r="Z605" i="4" s="1"/>
  <c r="O605" i="4"/>
  <c r="U605" i="4" s="1"/>
  <c r="AA605" i="4" s="1"/>
  <c r="M614" i="4"/>
  <c r="S614" i="4" s="1"/>
  <c r="Y614" i="4" s="1"/>
  <c r="N614" i="4"/>
  <c r="T614" i="4" s="1"/>
  <c r="Z614" i="4" s="1"/>
  <c r="O614" i="4"/>
  <c r="U614" i="4" s="1"/>
  <c r="AA614" i="4" s="1"/>
  <c r="M619" i="4"/>
  <c r="S619" i="4" s="1"/>
  <c r="Y619" i="4" s="1"/>
  <c r="N619" i="4"/>
  <c r="T619" i="4" s="1"/>
  <c r="Z619" i="4" s="1"/>
  <c r="O619" i="4"/>
  <c r="U619" i="4" s="1"/>
  <c r="AA619" i="4" s="1"/>
  <c r="M623" i="4"/>
  <c r="S623" i="4" s="1"/>
  <c r="Y623" i="4" s="1"/>
  <c r="N623" i="4"/>
  <c r="T623" i="4" s="1"/>
  <c r="Z623" i="4" s="1"/>
  <c r="O623" i="4"/>
  <c r="U623" i="4" s="1"/>
  <c r="AA623" i="4" s="1"/>
  <c r="M625" i="4"/>
  <c r="S625" i="4" s="1"/>
  <c r="Y625" i="4" s="1"/>
  <c r="N625" i="4"/>
  <c r="T625" i="4" s="1"/>
  <c r="Z625" i="4" s="1"/>
  <c r="O625" i="4"/>
  <c r="U625" i="4" s="1"/>
  <c r="AA625" i="4" s="1"/>
  <c r="M627" i="4"/>
  <c r="S627" i="4" s="1"/>
  <c r="Y627" i="4" s="1"/>
  <c r="N627" i="4"/>
  <c r="T627" i="4" s="1"/>
  <c r="Z627" i="4" s="1"/>
  <c r="O627" i="4"/>
  <c r="U627" i="4" s="1"/>
  <c r="AA627" i="4" s="1"/>
  <c r="M631" i="4"/>
  <c r="S631" i="4" s="1"/>
  <c r="Y631" i="4" s="1"/>
  <c r="N631" i="4"/>
  <c r="T631" i="4" s="1"/>
  <c r="Z631" i="4" s="1"/>
  <c r="O631" i="4"/>
  <c r="U631" i="4" s="1"/>
  <c r="AA631" i="4" s="1"/>
  <c r="M635" i="4"/>
  <c r="S635" i="4" s="1"/>
  <c r="Y635" i="4" s="1"/>
  <c r="N635" i="4"/>
  <c r="T635" i="4" s="1"/>
  <c r="Z635" i="4" s="1"/>
  <c r="O635" i="4"/>
  <c r="U635" i="4" s="1"/>
  <c r="AA635" i="4" s="1"/>
  <c r="M637" i="4"/>
  <c r="S637" i="4" s="1"/>
  <c r="Y637" i="4" s="1"/>
  <c r="N637" i="4"/>
  <c r="T637" i="4" s="1"/>
  <c r="Z637" i="4" s="1"/>
  <c r="O637" i="4"/>
  <c r="U637" i="4" s="1"/>
  <c r="AA637" i="4" s="1"/>
  <c r="M641" i="4"/>
  <c r="S641" i="4" s="1"/>
  <c r="Y641" i="4" s="1"/>
  <c r="N641" i="4"/>
  <c r="T641" i="4" s="1"/>
  <c r="Z641" i="4" s="1"/>
  <c r="O641" i="4"/>
  <c r="U641" i="4" s="1"/>
  <c r="AA641" i="4" s="1"/>
  <c r="M645" i="4"/>
  <c r="S645" i="4" s="1"/>
  <c r="Y645" i="4" s="1"/>
  <c r="N645" i="4"/>
  <c r="T645" i="4" s="1"/>
  <c r="Z645" i="4" s="1"/>
  <c r="O645" i="4"/>
  <c r="U645" i="4" s="1"/>
  <c r="AA645" i="4" s="1"/>
  <c r="M648" i="4"/>
  <c r="S648" i="4" s="1"/>
  <c r="Y648" i="4" s="1"/>
  <c r="N648" i="4"/>
  <c r="T648" i="4" s="1"/>
  <c r="Z648" i="4" s="1"/>
  <c r="O648" i="4"/>
  <c r="U648" i="4" s="1"/>
  <c r="AA648" i="4" s="1"/>
  <c r="N652" i="4"/>
  <c r="T652" i="4" s="1"/>
  <c r="Z652" i="4" s="1"/>
  <c r="O652" i="4"/>
  <c r="U652" i="4" s="1"/>
  <c r="AA652" i="4" s="1"/>
  <c r="V307" i="4" l="1"/>
  <c r="V306" i="4" s="1"/>
  <c r="V305" i="4" s="1"/>
  <c r="V304" i="4" s="1"/>
  <c r="V167" i="4" s="1"/>
  <c r="Q132" i="4"/>
  <c r="Q131" i="4" s="1"/>
  <c r="Q130" i="4" s="1"/>
  <c r="Q129" i="4" s="1"/>
  <c r="P132" i="4"/>
  <c r="P131" i="4" s="1"/>
  <c r="P130" i="4" s="1"/>
  <c r="P129" i="4" s="1"/>
  <c r="R132" i="4"/>
  <c r="R131" i="4" s="1"/>
  <c r="R130" i="4" s="1"/>
  <c r="R129" i="4" s="1"/>
  <c r="P97" i="4"/>
  <c r="S97" i="4" s="1"/>
  <c r="Y97" i="4" s="1"/>
  <c r="R97" i="4"/>
  <c r="U97" i="4" s="1"/>
  <c r="AA97" i="4" s="1"/>
  <c r="Q97" i="4"/>
  <c r="T97" i="4" s="1"/>
  <c r="Z97" i="4" s="1"/>
  <c r="O621" i="2"/>
  <c r="U621" i="2" s="1"/>
  <c r="AA621" i="2" s="1"/>
  <c r="N131" i="2"/>
  <c r="N130" i="2" s="1"/>
  <c r="M613" i="2"/>
  <c r="M612" i="2" s="1"/>
  <c r="M611" i="2" s="1"/>
  <c r="M567" i="2" s="1"/>
  <c r="N613" i="2"/>
  <c r="N612" i="2" s="1"/>
  <c r="N611" i="2" s="1"/>
  <c r="N567" i="2" s="1"/>
  <c r="Q621" i="2"/>
  <c r="W621" i="2" s="1"/>
  <c r="AC621" i="2" s="1"/>
  <c r="M450" i="4"/>
  <c r="S450" i="4" s="1"/>
  <c r="Y450" i="4" s="1"/>
  <c r="J653" i="4"/>
  <c r="L613" i="2"/>
  <c r="L612" i="2" s="1"/>
  <c r="L611" i="2" s="1"/>
  <c r="L567" i="2" s="1"/>
  <c r="O614" i="2"/>
  <c r="U614" i="2" s="1"/>
  <c r="AA614" i="2" s="1"/>
  <c r="L451" i="4"/>
  <c r="O451" i="4" s="1"/>
  <c r="U451" i="4" s="1"/>
  <c r="AA451" i="4" s="1"/>
  <c r="N452" i="4"/>
  <c r="T452" i="4" s="1"/>
  <c r="Z452" i="4" s="1"/>
  <c r="K451" i="4"/>
  <c r="O132" i="2"/>
  <c r="U132" i="2" s="1"/>
  <c r="AA132" i="2" s="1"/>
  <c r="L130" i="2"/>
  <c r="L117" i="2" s="1"/>
  <c r="P131" i="2"/>
  <c r="V131" i="2" s="1"/>
  <c r="AB131" i="2" s="1"/>
  <c r="M130" i="2"/>
  <c r="O19" i="2"/>
  <c r="U19" i="2" s="1"/>
  <c r="AA19" i="2" s="1"/>
  <c r="P19" i="2"/>
  <c r="V19" i="2" s="1"/>
  <c r="AB19" i="2" s="1"/>
  <c r="Q19" i="2"/>
  <c r="W19" i="2" s="1"/>
  <c r="AC19" i="2" s="1"/>
  <c r="O25" i="2"/>
  <c r="U25" i="2" s="1"/>
  <c r="AA25" i="2" s="1"/>
  <c r="P25" i="2"/>
  <c r="V25" i="2" s="1"/>
  <c r="AB25" i="2" s="1"/>
  <c r="Q25" i="2"/>
  <c r="W25" i="2" s="1"/>
  <c r="AC25" i="2" s="1"/>
  <c r="O30" i="2"/>
  <c r="U30" i="2" s="1"/>
  <c r="AA30" i="2" s="1"/>
  <c r="P30" i="2"/>
  <c r="V30" i="2" s="1"/>
  <c r="AB30" i="2" s="1"/>
  <c r="Q30" i="2"/>
  <c r="W30" i="2" s="1"/>
  <c r="AC30" i="2" s="1"/>
  <c r="P34" i="2"/>
  <c r="V34" i="2" s="1"/>
  <c r="AB34" i="2" s="1"/>
  <c r="Q34" i="2"/>
  <c r="W34" i="2" s="1"/>
  <c r="AC34" i="2" s="1"/>
  <c r="P35" i="2"/>
  <c r="V35" i="2" s="1"/>
  <c r="AB35" i="2" s="1"/>
  <c r="Q35" i="2"/>
  <c r="W35" i="2" s="1"/>
  <c r="AC35" i="2" s="1"/>
  <c r="O36" i="2"/>
  <c r="U36" i="2" s="1"/>
  <c r="AA36" i="2" s="1"/>
  <c r="P36" i="2"/>
  <c r="V36" i="2" s="1"/>
  <c r="AB36" i="2" s="1"/>
  <c r="Q36" i="2"/>
  <c r="W36" i="2" s="1"/>
  <c r="AC36" i="2" s="1"/>
  <c r="O39" i="2"/>
  <c r="U39" i="2" s="1"/>
  <c r="AA39" i="2" s="1"/>
  <c r="P39" i="2"/>
  <c r="V39" i="2" s="1"/>
  <c r="AB39" i="2" s="1"/>
  <c r="Q39" i="2"/>
  <c r="W39" i="2" s="1"/>
  <c r="AC39" i="2" s="1"/>
  <c r="P44" i="2"/>
  <c r="Q44" i="2"/>
  <c r="O47" i="2"/>
  <c r="U47" i="2" s="1"/>
  <c r="AA47" i="2" s="1"/>
  <c r="P47" i="2"/>
  <c r="V47" i="2" s="1"/>
  <c r="AB47" i="2" s="1"/>
  <c r="Q47" i="2"/>
  <c r="W47" i="2" s="1"/>
  <c r="AC47" i="2" s="1"/>
  <c r="O50" i="2"/>
  <c r="U50" i="2" s="1"/>
  <c r="AA50" i="2" s="1"/>
  <c r="P50" i="2"/>
  <c r="V50" i="2" s="1"/>
  <c r="AB50" i="2" s="1"/>
  <c r="Q50" i="2"/>
  <c r="W50" i="2" s="1"/>
  <c r="AC50" i="2" s="1"/>
  <c r="O53" i="2"/>
  <c r="U53" i="2" s="1"/>
  <c r="AA53" i="2" s="1"/>
  <c r="P53" i="2"/>
  <c r="V53" i="2" s="1"/>
  <c r="AB53" i="2" s="1"/>
  <c r="Q53" i="2"/>
  <c r="W53" i="2" s="1"/>
  <c r="AC53" i="2" s="1"/>
  <c r="O56" i="2"/>
  <c r="U56" i="2" s="1"/>
  <c r="AA56" i="2" s="1"/>
  <c r="P56" i="2"/>
  <c r="V56" i="2" s="1"/>
  <c r="AB56" i="2" s="1"/>
  <c r="Q56" i="2"/>
  <c r="W56" i="2" s="1"/>
  <c r="AC56" i="2" s="1"/>
  <c r="O63" i="2"/>
  <c r="U63" i="2" s="1"/>
  <c r="AA63" i="2" s="1"/>
  <c r="P63" i="2"/>
  <c r="V63" i="2" s="1"/>
  <c r="AB63" i="2" s="1"/>
  <c r="Q63" i="2"/>
  <c r="W63" i="2" s="1"/>
  <c r="AC63" i="2" s="1"/>
  <c r="O75" i="2"/>
  <c r="U75" i="2" s="1"/>
  <c r="AA75" i="2" s="1"/>
  <c r="P75" i="2"/>
  <c r="V75" i="2" s="1"/>
  <c r="AB75" i="2" s="1"/>
  <c r="Q75" i="2"/>
  <c r="W75" i="2" s="1"/>
  <c r="AC75" i="2" s="1"/>
  <c r="O77" i="2"/>
  <c r="U77" i="2" s="1"/>
  <c r="AA77" i="2" s="1"/>
  <c r="P77" i="2"/>
  <c r="V77" i="2" s="1"/>
  <c r="AB77" i="2" s="1"/>
  <c r="Q77" i="2"/>
  <c r="W77" i="2" s="1"/>
  <c r="AC77" i="2" s="1"/>
  <c r="O79" i="2"/>
  <c r="U79" i="2" s="1"/>
  <c r="AA79" i="2" s="1"/>
  <c r="P79" i="2"/>
  <c r="V79" i="2" s="1"/>
  <c r="AB79" i="2" s="1"/>
  <c r="Q79" i="2"/>
  <c r="W79" i="2" s="1"/>
  <c r="AC79" i="2" s="1"/>
  <c r="O83" i="2"/>
  <c r="U83" i="2" s="1"/>
  <c r="AA83" i="2" s="1"/>
  <c r="P83" i="2"/>
  <c r="V83" i="2" s="1"/>
  <c r="AB83" i="2" s="1"/>
  <c r="Q83" i="2"/>
  <c r="W83" i="2" s="1"/>
  <c r="AC83" i="2" s="1"/>
  <c r="O90" i="2"/>
  <c r="U90" i="2" s="1"/>
  <c r="AA90" i="2" s="1"/>
  <c r="P90" i="2"/>
  <c r="V90" i="2" s="1"/>
  <c r="AB90" i="2" s="1"/>
  <c r="Q90" i="2"/>
  <c r="W90" i="2" s="1"/>
  <c r="AC90" i="2" s="1"/>
  <c r="O98" i="2"/>
  <c r="U98" i="2" s="1"/>
  <c r="AA98" i="2" s="1"/>
  <c r="P98" i="2"/>
  <c r="V98" i="2" s="1"/>
  <c r="AB98" i="2" s="1"/>
  <c r="Q98" i="2"/>
  <c r="W98" i="2" s="1"/>
  <c r="AC98" i="2" s="1"/>
  <c r="O101" i="2"/>
  <c r="U101" i="2" s="1"/>
  <c r="AA101" i="2" s="1"/>
  <c r="P101" i="2"/>
  <c r="V101" i="2" s="1"/>
  <c r="AB101" i="2" s="1"/>
  <c r="Q101" i="2"/>
  <c r="W101" i="2" s="1"/>
  <c r="AC101" i="2" s="1"/>
  <c r="O107" i="2"/>
  <c r="U107" i="2" s="1"/>
  <c r="AA107" i="2" s="1"/>
  <c r="P107" i="2"/>
  <c r="V107" i="2" s="1"/>
  <c r="AB107" i="2" s="1"/>
  <c r="Q107" i="2"/>
  <c r="W107" i="2" s="1"/>
  <c r="AC107" i="2" s="1"/>
  <c r="O110" i="2"/>
  <c r="U110" i="2" s="1"/>
  <c r="AA110" i="2" s="1"/>
  <c r="P110" i="2"/>
  <c r="V110" i="2" s="1"/>
  <c r="AB110" i="2" s="1"/>
  <c r="Q110" i="2"/>
  <c r="W110" i="2" s="1"/>
  <c r="AC110" i="2" s="1"/>
  <c r="O116" i="2"/>
  <c r="U116" i="2" s="1"/>
  <c r="AA116" i="2" s="1"/>
  <c r="P116" i="2"/>
  <c r="V116" i="2" s="1"/>
  <c r="AB116" i="2" s="1"/>
  <c r="Q116" i="2"/>
  <c r="W116" i="2" s="1"/>
  <c r="AC116" i="2" s="1"/>
  <c r="O129" i="2"/>
  <c r="P129" i="2"/>
  <c r="Q129" i="2"/>
  <c r="O142" i="2"/>
  <c r="U142" i="2" s="1"/>
  <c r="AA142" i="2" s="1"/>
  <c r="P142" i="2"/>
  <c r="V142" i="2" s="1"/>
  <c r="AB142" i="2" s="1"/>
  <c r="Q142" i="2"/>
  <c r="W142" i="2" s="1"/>
  <c r="AC142" i="2" s="1"/>
  <c r="O144" i="2"/>
  <c r="U144" i="2" s="1"/>
  <c r="AA144" i="2" s="1"/>
  <c r="P144" i="2"/>
  <c r="V144" i="2" s="1"/>
  <c r="AB144" i="2" s="1"/>
  <c r="Q144" i="2"/>
  <c r="W144" i="2" s="1"/>
  <c r="AC144" i="2" s="1"/>
  <c r="O146" i="2"/>
  <c r="U146" i="2" s="1"/>
  <c r="AA146" i="2" s="1"/>
  <c r="P146" i="2"/>
  <c r="V146" i="2" s="1"/>
  <c r="AB146" i="2" s="1"/>
  <c r="Q146" i="2"/>
  <c r="W146" i="2" s="1"/>
  <c r="AC146" i="2" s="1"/>
  <c r="O150" i="2"/>
  <c r="U150" i="2" s="1"/>
  <c r="AA150" i="2" s="1"/>
  <c r="P150" i="2"/>
  <c r="V150" i="2" s="1"/>
  <c r="AB150" i="2" s="1"/>
  <c r="Q150" i="2"/>
  <c r="W150" i="2" s="1"/>
  <c r="AC150" i="2" s="1"/>
  <c r="O172" i="2"/>
  <c r="U172" i="2" s="1"/>
  <c r="AA172" i="2" s="1"/>
  <c r="P172" i="2"/>
  <c r="V172" i="2" s="1"/>
  <c r="AB172" i="2" s="1"/>
  <c r="Q172" i="2"/>
  <c r="W172" i="2" s="1"/>
  <c r="AC172" i="2" s="1"/>
  <c r="O179" i="2"/>
  <c r="U179" i="2" s="1"/>
  <c r="P179" i="2"/>
  <c r="V179" i="2" s="1"/>
  <c r="AB179" i="2" s="1"/>
  <c r="Q179" i="2"/>
  <c r="W179" i="2" s="1"/>
  <c r="AC179" i="2" s="1"/>
  <c r="O194" i="2"/>
  <c r="U194" i="2" s="1"/>
  <c r="AA194" i="2" s="1"/>
  <c r="P194" i="2"/>
  <c r="V194" i="2" s="1"/>
  <c r="AB194" i="2" s="1"/>
  <c r="Q194" i="2"/>
  <c r="W194" i="2" s="1"/>
  <c r="AC194" i="2" s="1"/>
  <c r="O214" i="2"/>
  <c r="U214" i="2" s="1"/>
  <c r="AA214" i="2" s="1"/>
  <c r="P214" i="2"/>
  <c r="V214" i="2" s="1"/>
  <c r="AB214" i="2" s="1"/>
  <c r="Q214" i="2"/>
  <c r="W214" i="2" s="1"/>
  <c r="AC214" i="2" s="1"/>
  <c r="O217" i="2"/>
  <c r="U217" i="2" s="1"/>
  <c r="AA217" i="2" s="1"/>
  <c r="P217" i="2"/>
  <c r="V217" i="2" s="1"/>
  <c r="AB217" i="2" s="1"/>
  <c r="Q217" i="2"/>
  <c r="W217" i="2" s="1"/>
  <c r="AC217" i="2" s="1"/>
  <c r="O225" i="2"/>
  <c r="U225" i="2" s="1"/>
  <c r="AA225" i="2" s="1"/>
  <c r="P225" i="2"/>
  <c r="V225" i="2" s="1"/>
  <c r="AB225" i="2" s="1"/>
  <c r="Q225" i="2"/>
  <c r="W225" i="2" s="1"/>
  <c r="AC225" i="2" s="1"/>
  <c r="O228" i="2"/>
  <c r="U228" i="2" s="1"/>
  <c r="AA228" i="2" s="1"/>
  <c r="P228" i="2"/>
  <c r="V228" i="2" s="1"/>
  <c r="AB228" i="2" s="1"/>
  <c r="Q228" i="2"/>
  <c r="W228" i="2" s="1"/>
  <c r="AC228" i="2" s="1"/>
  <c r="O233" i="2"/>
  <c r="U233" i="2" s="1"/>
  <c r="AA233" i="2" s="1"/>
  <c r="P233" i="2"/>
  <c r="V233" i="2" s="1"/>
  <c r="AB233" i="2" s="1"/>
  <c r="Q233" i="2"/>
  <c r="W233" i="2" s="1"/>
  <c r="AC233" i="2" s="1"/>
  <c r="O240" i="2"/>
  <c r="U240" i="2" s="1"/>
  <c r="AA240" i="2" s="1"/>
  <c r="P240" i="2"/>
  <c r="V240" i="2" s="1"/>
  <c r="AB240" i="2" s="1"/>
  <c r="Q240" i="2"/>
  <c r="W240" i="2" s="1"/>
  <c r="AC240" i="2" s="1"/>
  <c r="O243" i="2"/>
  <c r="U243" i="2" s="1"/>
  <c r="AA243" i="2" s="1"/>
  <c r="P243" i="2"/>
  <c r="V243" i="2" s="1"/>
  <c r="AB243" i="2" s="1"/>
  <c r="Q243" i="2"/>
  <c r="W243" i="2" s="1"/>
  <c r="AC243" i="2" s="1"/>
  <c r="O246" i="2"/>
  <c r="U246" i="2" s="1"/>
  <c r="AA246" i="2" s="1"/>
  <c r="P246" i="2"/>
  <c r="V246" i="2" s="1"/>
  <c r="AB246" i="2" s="1"/>
  <c r="Q246" i="2"/>
  <c r="W246" i="2" s="1"/>
  <c r="AC246" i="2" s="1"/>
  <c r="O252" i="2"/>
  <c r="U252" i="2" s="1"/>
  <c r="AA252" i="2" s="1"/>
  <c r="P252" i="2"/>
  <c r="V252" i="2" s="1"/>
  <c r="AB252" i="2" s="1"/>
  <c r="Q252" i="2"/>
  <c r="W252" i="2" s="1"/>
  <c r="AC252" i="2" s="1"/>
  <c r="O255" i="2"/>
  <c r="U255" i="2" s="1"/>
  <c r="AA255" i="2" s="1"/>
  <c r="P255" i="2"/>
  <c r="V255" i="2" s="1"/>
  <c r="AB255" i="2" s="1"/>
  <c r="Q255" i="2"/>
  <c r="W255" i="2" s="1"/>
  <c r="AC255" i="2" s="1"/>
  <c r="O258" i="2"/>
  <c r="U258" i="2" s="1"/>
  <c r="AA258" i="2" s="1"/>
  <c r="P258" i="2"/>
  <c r="V258" i="2" s="1"/>
  <c r="AB258" i="2" s="1"/>
  <c r="Q258" i="2"/>
  <c r="W258" i="2" s="1"/>
  <c r="AC258" i="2" s="1"/>
  <c r="O261" i="2"/>
  <c r="U261" i="2" s="1"/>
  <c r="AA261" i="2" s="1"/>
  <c r="P261" i="2"/>
  <c r="V261" i="2" s="1"/>
  <c r="AB261" i="2" s="1"/>
  <c r="Q261" i="2"/>
  <c r="W261" i="2" s="1"/>
  <c r="AC261" i="2" s="1"/>
  <c r="O264" i="2"/>
  <c r="U264" i="2" s="1"/>
  <c r="AA264" i="2" s="1"/>
  <c r="P264" i="2"/>
  <c r="V264" i="2" s="1"/>
  <c r="AB264" i="2" s="1"/>
  <c r="Q264" i="2"/>
  <c r="W264" i="2" s="1"/>
  <c r="AC264" i="2" s="1"/>
  <c r="P293" i="2"/>
  <c r="V293" i="2" s="1"/>
  <c r="AB293" i="2" s="1"/>
  <c r="Q293" i="2"/>
  <c r="W293" i="2" s="1"/>
  <c r="AC293" i="2" s="1"/>
  <c r="O296" i="2"/>
  <c r="U296" i="2" s="1"/>
  <c r="AA296" i="2" s="1"/>
  <c r="P296" i="2"/>
  <c r="V296" i="2" s="1"/>
  <c r="AB296" i="2" s="1"/>
  <c r="Q296" i="2"/>
  <c r="W296" i="2" s="1"/>
  <c r="AC296" i="2" s="1"/>
  <c r="O305" i="2"/>
  <c r="U305" i="2" s="1"/>
  <c r="AA305" i="2" s="1"/>
  <c r="P305" i="2"/>
  <c r="V305" i="2" s="1"/>
  <c r="AB305" i="2" s="1"/>
  <c r="Q305" i="2"/>
  <c r="W305" i="2" s="1"/>
  <c r="AC305" i="2" s="1"/>
  <c r="O308" i="2"/>
  <c r="U308" i="2" s="1"/>
  <c r="AA308" i="2" s="1"/>
  <c r="P308" i="2"/>
  <c r="V308" i="2" s="1"/>
  <c r="AB308" i="2" s="1"/>
  <c r="Q308" i="2"/>
  <c r="W308" i="2" s="1"/>
  <c r="AC308" i="2" s="1"/>
  <c r="O314" i="2"/>
  <c r="U314" i="2" s="1"/>
  <c r="AA314" i="2" s="1"/>
  <c r="P314" i="2"/>
  <c r="V314" i="2" s="1"/>
  <c r="AB314" i="2" s="1"/>
  <c r="Q314" i="2"/>
  <c r="W314" i="2" s="1"/>
  <c r="AC314" i="2" s="1"/>
  <c r="O317" i="2"/>
  <c r="U317" i="2" s="1"/>
  <c r="AA317" i="2" s="1"/>
  <c r="P317" i="2"/>
  <c r="V317" i="2" s="1"/>
  <c r="AB317" i="2" s="1"/>
  <c r="Q317" i="2"/>
  <c r="W317" i="2" s="1"/>
  <c r="AC317" i="2" s="1"/>
  <c r="Q320" i="2"/>
  <c r="W320" i="2" s="1"/>
  <c r="AC320" i="2" s="1"/>
  <c r="O323" i="2"/>
  <c r="U323" i="2" s="1"/>
  <c r="AA323" i="2" s="1"/>
  <c r="P323" i="2"/>
  <c r="V323" i="2" s="1"/>
  <c r="AB323" i="2" s="1"/>
  <c r="Q323" i="2"/>
  <c r="W323" i="2" s="1"/>
  <c r="AC323" i="2" s="1"/>
  <c r="O326" i="2"/>
  <c r="U326" i="2" s="1"/>
  <c r="AA326" i="2" s="1"/>
  <c r="P326" i="2"/>
  <c r="V326" i="2" s="1"/>
  <c r="AB326" i="2" s="1"/>
  <c r="Q326" i="2"/>
  <c r="W326" i="2" s="1"/>
  <c r="AC326" i="2" s="1"/>
  <c r="O332" i="2"/>
  <c r="U332" i="2" s="1"/>
  <c r="AA332" i="2" s="1"/>
  <c r="P332" i="2"/>
  <c r="V332" i="2" s="1"/>
  <c r="AB332" i="2" s="1"/>
  <c r="Q332" i="2"/>
  <c r="W332" i="2" s="1"/>
  <c r="AC332" i="2" s="1"/>
  <c r="O334" i="2"/>
  <c r="U334" i="2" s="1"/>
  <c r="AA334" i="2" s="1"/>
  <c r="P334" i="2"/>
  <c r="V334" i="2" s="1"/>
  <c r="AB334" i="2" s="1"/>
  <c r="Q334" i="2"/>
  <c r="W334" i="2" s="1"/>
  <c r="AC334" i="2" s="1"/>
  <c r="O342" i="2"/>
  <c r="U342" i="2" s="1"/>
  <c r="AA342" i="2" s="1"/>
  <c r="P342" i="2"/>
  <c r="V342" i="2" s="1"/>
  <c r="AB342" i="2" s="1"/>
  <c r="Q342" i="2"/>
  <c r="W342" i="2" s="1"/>
  <c r="AC342" i="2" s="1"/>
  <c r="O348" i="2"/>
  <c r="U348" i="2" s="1"/>
  <c r="AA348" i="2" s="1"/>
  <c r="P348" i="2"/>
  <c r="V348" i="2" s="1"/>
  <c r="AB348" i="2" s="1"/>
  <c r="Q348" i="2"/>
  <c r="W348" i="2" s="1"/>
  <c r="AC348" i="2" s="1"/>
  <c r="O351" i="2"/>
  <c r="U351" i="2" s="1"/>
  <c r="AA351" i="2" s="1"/>
  <c r="P351" i="2"/>
  <c r="V351" i="2" s="1"/>
  <c r="AB351" i="2" s="1"/>
  <c r="Q351" i="2"/>
  <c r="W351" i="2" s="1"/>
  <c r="AC351" i="2" s="1"/>
  <c r="O354" i="2"/>
  <c r="U354" i="2" s="1"/>
  <c r="AA354" i="2" s="1"/>
  <c r="P354" i="2"/>
  <c r="V354" i="2" s="1"/>
  <c r="AB354" i="2" s="1"/>
  <c r="Q354" i="2"/>
  <c r="W354" i="2" s="1"/>
  <c r="AC354" i="2" s="1"/>
  <c r="O363" i="2"/>
  <c r="U363" i="2" s="1"/>
  <c r="AA363" i="2" s="1"/>
  <c r="P363" i="2"/>
  <c r="V363" i="2" s="1"/>
  <c r="AB363" i="2" s="1"/>
  <c r="Q363" i="2"/>
  <c r="W363" i="2" s="1"/>
  <c r="AC363" i="2" s="1"/>
  <c r="O366" i="2"/>
  <c r="U366" i="2" s="1"/>
  <c r="AA366" i="2" s="1"/>
  <c r="P366" i="2"/>
  <c r="V366" i="2" s="1"/>
  <c r="AB366" i="2" s="1"/>
  <c r="Q366" i="2"/>
  <c r="W366" i="2" s="1"/>
  <c r="AC366" i="2" s="1"/>
  <c r="O369" i="2"/>
  <c r="U369" i="2" s="1"/>
  <c r="AA369" i="2" s="1"/>
  <c r="P369" i="2"/>
  <c r="V369" i="2" s="1"/>
  <c r="AB369" i="2" s="1"/>
  <c r="Q369" i="2"/>
  <c r="W369" i="2" s="1"/>
  <c r="AC369" i="2" s="1"/>
  <c r="O372" i="2"/>
  <c r="U372" i="2" s="1"/>
  <c r="AA372" i="2" s="1"/>
  <c r="P372" i="2"/>
  <c r="V372" i="2" s="1"/>
  <c r="AB372" i="2" s="1"/>
  <c r="Q372" i="2"/>
  <c r="W372" i="2" s="1"/>
  <c r="AC372" i="2" s="1"/>
  <c r="O377" i="2"/>
  <c r="U377" i="2" s="1"/>
  <c r="AA377" i="2" s="1"/>
  <c r="P377" i="2"/>
  <c r="V377" i="2" s="1"/>
  <c r="AB377" i="2" s="1"/>
  <c r="Q377" i="2"/>
  <c r="W377" i="2" s="1"/>
  <c r="AC377" i="2" s="1"/>
  <c r="O380" i="2"/>
  <c r="U380" i="2" s="1"/>
  <c r="AA380" i="2" s="1"/>
  <c r="P380" i="2"/>
  <c r="V380" i="2" s="1"/>
  <c r="AB380" i="2" s="1"/>
  <c r="Q380" i="2"/>
  <c r="W380" i="2" s="1"/>
  <c r="AC380" i="2" s="1"/>
  <c r="O383" i="2"/>
  <c r="U383" i="2" s="1"/>
  <c r="AA383" i="2" s="1"/>
  <c r="P383" i="2"/>
  <c r="V383" i="2" s="1"/>
  <c r="AB383" i="2" s="1"/>
  <c r="Q383" i="2"/>
  <c r="W383" i="2" s="1"/>
  <c r="AC383" i="2" s="1"/>
  <c r="O386" i="2"/>
  <c r="U386" i="2" s="1"/>
  <c r="AA386" i="2" s="1"/>
  <c r="P386" i="2"/>
  <c r="V386" i="2" s="1"/>
  <c r="AB386" i="2" s="1"/>
  <c r="Q386" i="2"/>
  <c r="W386" i="2" s="1"/>
  <c r="AC386" i="2" s="1"/>
  <c r="O395" i="2"/>
  <c r="U395" i="2" s="1"/>
  <c r="AA395" i="2" s="1"/>
  <c r="P395" i="2"/>
  <c r="V395" i="2" s="1"/>
  <c r="AB395" i="2" s="1"/>
  <c r="Q395" i="2"/>
  <c r="W395" i="2" s="1"/>
  <c r="AC395" i="2" s="1"/>
  <c r="O397" i="2"/>
  <c r="U397" i="2" s="1"/>
  <c r="AA397" i="2" s="1"/>
  <c r="P397" i="2"/>
  <c r="V397" i="2" s="1"/>
  <c r="AB397" i="2" s="1"/>
  <c r="Q397" i="2"/>
  <c r="W397" i="2" s="1"/>
  <c r="AC397" i="2" s="1"/>
  <c r="O400" i="2"/>
  <c r="U400" i="2" s="1"/>
  <c r="AA400" i="2" s="1"/>
  <c r="P400" i="2"/>
  <c r="V400" i="2" s="1"/>
  <c r="AB400" i="2" s="1"/>
  <c r="Q400" i="2"/>
  <c r="W400" i="2" s="1"/>
  <c r="AC400" i="2" s="1"/>
  <c r="O403" i="2"/>
  <c r="U403" i="2" s="1"/>
  <c r="AA403" i="2" s="1"/>
  <c r="P403" i="2"/>
  <c r="V403" i="2" s="1"/>
  <c r="AB403" i="2" s="1"/>
  <c r="Q403" i="2"/>
  <c r="W403" i="2" s="1"/>
  <c r="AC403" i="2" s="1"/>
  <c r="O406" i="2"/>
  <c r="U406" i="2" s="1"/>
  <c r="AA406" i="2" s="1"/>
  <c r="P406" i="2"/>
  <c r="V406" i="2" s="1"/>
  <c r="AB406" i="2" s="1"/>
  <c r="Q406" i="2"/>
  <c r="W406" i="2" s="1"/>
  <c r="AC406" i="2" s="1"/>
  <c r="O409" i="2"/>
  <c r="U409" i="2" s="1"/>
  <c r="AA409" i="2" s="1"/>
  <c r="P409" i="2"/>
  <c r="V409" i="2" s="1"/>
  <c r="AB409" i="2" s="1"/>
  <c r="Q409" i="2"/>
  <c r="W409" i="2" s="1"/>
  <c r="AC409" i="2" s="1"/>
  <c r="O412" i="2"/>
  <c r="U412" i="2" s="1"/>
  <c r="AA412" i="2" s="1"/>
  <c r="P412" i="2"/>
  <c r="V412" i="2" s="1"/>
  <c r="AB412" i="2" s="1"/>
  <c r="Q412" i="2"/>
  <c r="W412" i="2" s="1"/>
  <c r="AC412" i="2" s="1"/>
  <c r="O416" i="2"/>
  <c r="U416" i="2" s="1"/>
  <c r="AA416" i="2" s="1"/>
  <c r="P416" i="2"/>
  <c r="V416" i="2" s="1"/>
  <c r="AB416" i="2" s="1"/>
  <c r="Q416" i="2"/>
  <c r="W416" i="2" s="1"/>
  <c r="AC416" i="2" s="1"/>
  <c r="O420" i="2"/>
  <c r="U420" i="2" s="1"/>
  <c r="AA420" i="2" s="1"/>
  <c r="P420" i="2"/>
  <c r="V420" i="2" s="1"/>
  <c r="AB420" i="2" s="1"/>
  <c r="Q420" i="2"/>
  <c r="W420" i="2" s="1"/>
  <c r="AC420" i="2" s="1"/>
  <c r="O428" i="2"/>
  <c r="U428" i="2" s="1"/>
  <c r="AA428" i="2" s="1"/>
  <c r="P428" i="2"/>
  <c r="V428" i="2" s="1"/>
  <c r="AB428" i="2" s="1"/>
  <c r="Q428" i="2"/>
  <c r="W428" i="2" s="1"/>
  <c r="AC428" i="2" s="1"/>
  <c r="O431" i="2"/>
  <c r="U431" i="2" s="1"/>
  <c r="AA431" i="2" s="1"/>
  <c r="P431" i="2"/>
  <c r="V431" i="2" s="1"/>
  <c r="AB431" i="2" s="1"/>
  <c r="Q431" i="2"/>
  <c r="W431" i="2" s="1"/>
  <c r="AC431" i="2" s="1"/>
  <c r="O434" i="2"/>
  <c r="U434" i="2" s="1"/>
  <c r="AA434" i="2" s="1"/>
  <c r="P434" i="2"/>
  <c r="V434" i="2" s="1"/>
  <c r="AB434" i="2" s="1"/>
  <c r="Q434" i="2"/>
  <c r="W434" i="2" s="1"/>
  <c r="AC434" i="2" s="1"/>
  <c r="O437" i="2"/>
  <c r="U437" i="2" s="1"/>
  <c r="AA437" i="2" s="1"/>
  <c r="P437" i="2"/>
  <c r="V437" i="2" s="1"/>
  <c r="AB437" i="2" s="1"/>
  <c r="Q437" i="2"/>
  <c r="W437" i="2" s="1"/>
  <c r="AC437" i="2" s="1"/>
  <c r="O442" i="2"/>
  <c r="U442" i="2" s="1"/>
  <c r="AA442" i="2" s="1"/>
  <c r="P442" i="2"/>
  <c r="V442" i="2" s="1"/>
  <c r="AB442" i="2" s="1"/>
  <c r="Q442" i="2"/>
  <c r="W442" i="2" s="1"/>
  <c r="AC442" i="2" s="1"/>
  <c r="O445" i="2"/>
  <c r="U445" i="2" s="1"/>
  <c r="AA445" i="2" s="1"/>
  <c r="P445" i="2"/>
  <c r="V445" i="2" s="1"/>
  <c r="AB445" i="2" s="1"/>
  <c r="Q445" i="2"/>
  <c r="W445" i="2" s="1"/>
  <c r="AC445" i="2" s="1"/>
  <c r="O451" i="2"/>
  <c r="U451" i="2" s="1"/>
  <c r="AA451" i="2" s="1"/>
  <c r="P451" i="2"/>
  <c r="V451" i="2" s="1"/>
  <c r="AB451" i="2" s="1"/>
  <c r="Q451" i="2"/>
  <c r="W451" i="2" s="1"/>
  <c r="AC451" i="2" s="1"/>
  <c r="O455" i="2"/>
  <c r="U455" i="2" s="1"/>
  <c r="AA455" i="2" s="1"/>
  <c r="P455" i="2"/>
  <c r="V455" i="2" s="1"/>
  <c r="AB455" i="2" s="1"/>
  <c r="Q455" i="2"/>
  <c r="W455" i="2" s="1"/>
  <c r="AC455" i="2" s="1"/>
  <c r="O459" i="2"/>
  <c r="U459" i="2" s="1"/>
  <c r="AA459" i="2" s="1"/>
  <c r="P459" i="2"/>
  <c r="V459" i="2" s="1"/>
  <c r="AB459" i="2" s="1"/>
  <c r="Q459" i="2"/>
  <c r="W459" i="2" s="1"/>
  <c r="AC459" i="2" s="1"/>
  <c r="P461" i="2"/>
  <c r="V461" i="2" s="1"/>
  <c r="AB461" i="2" s="1"/>
  <c r="Q461" i="2"/>
  <c r="W461" i="2" s="1"/>
  <c r="AC461" i="2" s="1"/>
  <c r="O463" i="2"/>
  <c r="U463" i="2" s="1"/>
  <c r="AA463" i="2" s="1"/>
  <c r="P463" i="2"/>
  <c r="V463" i="2" s="1"/>
  <c r="AB463" i="2" s="1"/>
  <c r="Q463" i="2"/>
  <c r="W463" i="2" s="1"/>
  <c r="AC463" i="2" s="1"/>
  <c r="O473" i="2"/>
  <c r="U473" i="2" s="1"/>
  <c r="AA473" i="2" s="1"/>
  <c r="P473" i="2"/>
  <c r="V473" i="2" s="1"/>
  <c r="AB473" i="2" s="1"/>
  <c r="Q473" i="2"/>
  <c r="W473" i="2" s="1"/>
  <c r="AC473" i="2" s="1"/>
  <c r="O476" i="2"/>
  <c r="U476" i="2" s="1"/>
  <c r="AA476" i="2" s="1"/>
  <c r="P476" i="2"/>
  <c r="V476" i="2" s="1"/>
  <c r="AB476" i="2" s="1"/>
  <c r="Q476" i="2"/>
  <c r="W476" i="2" s="1"/>
  <c r="AC476" i="2" s="1"/>
  <c r="O479" i="2"/>
  <c r="U479" i="2" s="1"/>
  <c r="AA479" i="2" s="1"/>
  <c r="P479" i="2"/>
  <c r="V479" i="2" s="1"/>
  <c r="AB479" i="2" s="1"/>
  <c r="Q479" i="2"/>
  <c r="W479" i="2" s="1"/>
  <c r="AC479" i="2" s="1"/>
  <c r="O482" i="2"/>
  <c r="U482" i="2" s="1"/>
  <c r="AA482" i="2" s="1"/>
  <c r="P482" i="2"/>
  <c r="V482" i="2" s="1"/>
  <c r="AB482" i="2" s="1"/>
  <c r="Q482" i="2"/>
  <c r="W482" i="2" s="1"/>
  <c r="AC482" i="2" s="1"/>
  <c r="O492" i="2"/>
  <c r="U492" i="2" s="1"/>
  <c r="AA492" i="2" s="1"/>
  <c r="P492" i="2"/>
  <c r="V492" i="2" s="1"/>
  <c r="AB492" i="2" s="1"/>
  <c r="Q492" i="2"/>
  <c r="W492" i="2" s="1"/>
  <c r="AC492" i="2" s="1"/>
  <c r="O501" i="2"/>
  <c r="U501" i="2" s="1"/>
  <c r="AA501" i="2" s="1"/>
  <c r="P501" i="2"/>
  <c r="V501" i="2" s="1"/>
  <c r="AB501" i="2" s="1"/>
  <c r="Q501" i="2"/>
  <c r="W501" i="2" s="1"/>
  <c r="AC501" i="2" s="1"/>
  <c r="O506" i="2"/>
  <c r="U506" i="2" s="1"/>
  <c r="AA506" i="2" s="1"/>
  <c r="P506" i="2"/>
  <c r="V506" i="2" s="1"/>
  <c r="AB506" i="2" s="1"/>
  <c r="Q506" i="2"/>
  <c r="W506" i="2" s="1"/>
  <c r="AC506" i="2" s="1"/>
  <c r="O513" i="2"/>
  <c r="U513" i="2" s="1"/>
  <c r="AA513" i="2" s="1"/>
  <c r="P513" i="2"/>
  <c r="V513" i="2" s="1"/>
  <c r="AB513" i="2" s="1"/>
  <c r="Q513" i="2"/>
  <c r="W513" i="2" s="1"/>
  <c r="AC513" i="2" s="1"/>
  <c r="O518" i="2"/>
  <c r="U518" i="2" s="1"/>
  <c r="AA518" i="2" s="1"/>
  <c r="P518" i="2"/>
  <c r="V518" i="2" s="1"/>
  <c r="AB518" i="2" s="1"/>
  <c r="Q518" i="2"/>
  <c r="W518" i="2" s="1"/>
  <c r="AC518" i="2" s="1"/>
  <c r="O520" i="2"/>
  <c r="U520" i="2" s="1"/>
  <c r="AA520" i="2" s="1"/>
  <c r="P520" i="2"/>
  <c r="V520" i="2" s="1"/>
  <c r="AB520" i="2" s="1"/>
  <c r="Q520" i="2"/>
  <c r="W520" i="2" s="1"/>
  <c r="AC520" i="2" s="1"/>
  <c r="O522" i="2"/>
  <c r="U522" i="2" s="1"/>
  <c r="AA522" i="2" s="1"/>
  <c r="P522" i="2"/>
  <c r="V522" i="2" s="1"/>
  <c r="AB522" i="2" s="1"/>
  <c r="O527" i="2"/>
  <c r="U527" i="2" s="1"/>
  <c r="AA527" i="2" s="1"/>
  <c r="P527" i="2"/>
  <c r="V527" i="2" s="1"/>
  <c r="AB527" i="2" s="1"/>
  <c r="Q527" i="2"/>
  <c r="W527" i="2" s="1"/>
  <c r="AC527" i="2" s="1"/>
  <c r="O533" i="2"/>
  <c r="U533" i="2" s="1"/>
  <c r="AA533" i="2" s="1"/>
  <c r="P533" i="2"/>
  <c r="V533" i="2" s="1"/>
  <c r="AB533" i="2" s="1"/>
  <c r="Q533" i="2"/>
  <c r="W533" i="2" s="1"/>
  <c r="AC533" i="2" s="1"/>
  <c r="O537" i="2"/>
  <c r="U537" i="2" s="1"/>
  <c r="AA537" i="2" s="1"/>
  <c r="P537" i="2"/>
  <c r="V537" i="2" s="1"/>
  <c r="AB537" i="2" s="1"/>
  <c r="Q537" i="2"/>
  <c r="W537" i="2" s="1"/>
  <c r="AC537" i="2" s="1"/>
  <c r="O546" i="2"/>
  <c r="U546" i="2" s="1"/>
  <c r="AA546" i="2" s="1"/>
  <c r="P546" i="2"/>
  <c r="V546" i="2" s="1"/>
  <c r="AB546" i="2" s="1"/>
  <c r="Q546" i="2"/>
  <c r="W546" i="2" s="1"/>
  <c r="AC546" i="2" s="1"/>
  <c r="O552" i="2"/>
  <c r="U552" i="2" s="1"/>
  <c r="AA552" i="2" s="1"/>
  <c r="P552" i="2"/>
  <c r="V552" i="2" s="1"/>
  <c r="AB552" i="2" s="1"/>
  <c r="Q552" i="2"/>
  <c r="W552" i="2" s="1"/>
  <c r="AC552" i="2" s="1"/>
  <c r="O558" i="2"/>
  <c r="U558" i="2" s="1"/>
  <c r="AA558" i="2" s="1"/>
  <c r="P558" i="2"/>
  <c r="V558" i="2" s="1"/>
  <c r="AB558" i="2" s="1"/>
  <c r="Q558" i="2"/>
  <c r="W558" i="2" s="1"/>
  <c r="AC558" i="2" s="1"/>
  <c r="O561" i="2"/>
  <c r="U561" i="2" s="1"/>
  <c r="AA561" i="2" s="1"/>
  <c r="P561" i="2"/>
  <c r="V561" i="2" s="1"/>
  <c r="AB561" i="2" s="1"/>
  <c r="Q561" i="2"/>
  <c r="W561" i="2" s="1"/>
  <c r="AC561" i="2" s="1"/>
  <c r="O566" i="2"/>
  <c r="U566" i="2" s="1"/>
  <c r="AA566" i="2" s="1"/>
  <c r="P566" i="2"/>
  <c r="V566" i="2" s="1"/>
  <c r="AB566" i="2" s="1"/>
  <c r="Q566" i="2"/>
  <c r="W566" i="2" s="1"/>
  <c r="AC566" i="2" s="1"/>
  <c r="O573" i="2"/>
  <c r="U573" i="2" s="1"/>
  <c r="AA573" i="2" s="1"/>
  <c r="P573" i="2"/>
  <c r="V573" i="2" s="1"/>
  <c r="AB573" i="2" s="1"/>
  <c r="Q573" i="2"/>
  <c r="W573" i="2" s="1"/>
  <c r="AC573" i="2" s="1"/>
  <c r="O578" i="2"/>
  <c r="U578" i="2" s="1"/>
  <c r="AA578" i="2" s="1"/>
  <c r="P578" i="2"/>
  <c r="V578" i="2" s="1"/>
  <c r="AB578" i="2" s="1"/>
  <c r="Q578" i="2"/>
  <c r="W578" i="2" s="1"/>
  <c r="AC578" i="2" s="1"/>
  <c r="O583" i="2"/>
  <c r="U583" i="2" s="1"/>
  <c r="AA583" i="2" s="1"/>
  <c r="P583" i="2"/>
  <c r="V583" i="2" s="1"/>
  <c r="AB583" i="2" s="1"/>
  <c r="Q583" i="2"/>
  <c r="W583" i="2" s="1"/>
  <c r="AC583" i="2" s="1"/>
  <c r="O589" i="2"/>
  <c r="U589" i="2" s="1"/>
  <c r="AA589" i="2" s="1"/>
  <c r="P589" i="2"/>
  <c r="V589" i="2" s="1"/>
  <c r="AB589" i="2" s="1"/>
  <c r="Q589" i="2"/>
  <c r="W589" i="2" s="1"/>
  <c r="AC589" i="2" s="1"/>
  <c r="O592" i="2"/>
  <c r="U592" i="2" s="1"/>
  <c r="AA592" i="2" s="1"/>
  <c r="P592" i="2"/>
  <c r="V592" i="2" s="1"/>
  <c r="AB592" i="2" s="1"/>
  <c r="Q592" i="2"/>
  <c r="W592" i="2" s="1"/>
  <c r="AC592" i="2" s="1"/>
  <c r="O597" i="2"/>
  <c r="U597" i="2" s="1"/>
  <c r="AA597" i="2" s="1"/>
  <c r="P597" i="2"/>
  <c r="V597" i="2" s="1"/>
  <c r="AB597" i="2" s="1"/>
  <c r="Q597" i="2"/>
  <c r="W597" i="2" s="1"/>
  <c r="AC597" i="2" s="1"/>
  <c r="O602" i="2"/>
  <c r="U602" i="2" s="1"/>
  <c r="AA602" i="2" s="1"/>
  <c r="P602" i="2"/>
  <c r="V602" i="2" s="1"/>
  <c r="AB602" i="2" s="1"/>
  <c r="Q602" i="2"/>
  <c r="W602" i="2" s="1"/>
  <c r="AC602" i="2" s="1"/>
  <c r="O607" i="2"/>
  <c r="U607" i="2" s="1"/>
  <c r="AA607" i="2" s="1"/>
  <c r="P607" i="2"/>
  <c r="V607" i="2" s="1"/>
  <c r="AB607" i="2" s="1"/>
  <c r="Q607" i="2"/>
  <c r="W607" i="2" s="1"/>
  <c r="AC607" i="2" s="1"/>
  <c r="O610" i="2"/>
  <c r="U610" i="2" s="1"/>
  <c r="AA610" i="2" s="1"/>
  <c r="P610" i="2"/>
  <c r="V610" i="2" s="1"/>
  <c r="AB610" i="2" s="1"/>
  <c r="Q610" i="2"/>
  <c r="W610" i="2" s="1"/>
  <c r="AC610" i="2" s="1"/>
  <c r="O619" i="2"/>
  <c r="U619" i="2" s="1"/>
  <c r="AA619" i="2" s="1"/>
  <c r="P619" i="2"/>
  <c r="V619" i="2" s="1"/>
  <c r="AB619" i="2" s="1"/>
  <c r="Q619" i="2"/>
  <c r="W619" i="2" s="1"/>
  <c r="AC619" i="2" s="1"/>
  <c r="O636" i="2"/>
  <c r="U636" i="2" s="1"/>
  <c r="AA636" i="2" s="1"/>
  <c r="P636" i="2"/>
  <c r="V636" i="2" s="1"/>
  <c r="AB636" i="2" s="1"/>
  <c r="Q636" i="2"/>
  <c r="W636" i="2" s="1"/>
  <c r="AC636" i="2" s="1"/>
  <c r="O642" i="2"/>
  <c r="U642" i="2" s="1"/>
  <c r="AA642" i="2" s="1"/>
  <c r="P642" i="2"/>
  <c r="V642" i="2" s="1"/>
  <c r="AB642" i="2" s="1"/>
  <c r="Q642" i="2"/>
  <c r="W642" i="2" s="1"/>
  <c r="AC642" i="2" s="1"/>
  <c r="O645" i="2"/>
  <c r="U645" i="2" s="1"/>
  <c r="AA645" i="2" s="1"/>
  <c r="P645" i="2"/>
  <c r="V645" i="2" s="1"/>
  <c r="AB645" i="2" s="1"/>
  <c r="Q645" i="2"/>
  <c r="W645" i="2" s="1"/>
  <c r="AC645" i="2" s="1"/>
  <c r="O652" i="2"/>
  <c r="U652" i="2" s="1"/>
  <c r="AA652" i="2" s="1"/>
  <c r="P652" i="2"/>
  <c r="V652" i="2" s="1"/>
  <c r="AB652" i="2" s="1"/>
  <c r="Q652" i="2"/>
  <c r="W652" i="2" s="1"/>
  <c r="AC652" i="2" s="1"/>
  <c r="O655" i="2"/>
  <c r="U655" i="2" s="1"/>
  <c r="AA655" i="2" s="1"/>
  <c r="P655" i="2"/>
  <c r="V655" i="2" s="1"/>
  <c r="AB655" i="2" s="1"/>
  <c r="Q655" i="2"/>
  <c r="W655" i="2" s="1"/>
  <c r="AC655" i="2" s="1"/>
  <c r="O663" i="2"/>
  <c r="U663" i="2" s="1"/>
  <c r="AA663" i="2" s="1"/>
  <c r="P663" i="2"/>
  <c r="V663" i="2" s="1"/>
  <c r="AB663" i="2" s="1"/>
  <c r="Q663" i="2"/>
  <c r="W663" i="2" s="1"/>
  <c r="AC663" i="2" s="1"/>
  <c r="O669" i="2"/>
  <c r="U669" i="2" s="1"/>
  <c r="AA669" i="2" s="1"/>
  <c r="P669" i="2"/>
  <c r="V669" i="2" s="1"/>
  <c r="AB669" i="2" s="1"/>
  <c r="Q669" i="2"/>
  <c r="W669" i="2" s="1"/>
  <c r="AC669" i="2" s="1"/>
  <c r="O671" i="2"/>
  <c r="U671" i="2" s="1"/>
  <c r="AA671" i="2" s="1"/>
  <c r="P671" i="2"/>
  <c r="V671" i="2" s="1"/>
  <c r="AB671" i="2" s="1"/>
  <c r="Q671" i="2"/>
  <c r="W671" i="2" s="1"/>
  <c r="AC671" i="2" s="1"/>
  <c r="O676" i="2"/>
  <c r="U676" i="2" s="1"/>
  <c r="AA676" i="2" s="1"/>
  <c r="P676" i="2"/>
  <c r="V676" i="2" s="1"/>
  <c r="AB676" i="2" s="1"/>
  <c r="Q676" i="2"/>
  <c r="W676" i="2" s="1"/>
  <c r="AC676" i="2" s="1"/>
  <c r="O678" i="2"/>
  <c r="U678" i="2" s="1"/>
  <c r="P678" i="2"/>
  <c r="V678" i="2" s="1"/>
  <c r="AB678" i="2" s="1"/>
  <c r="Q678" i="2"/>
  <c r="W678" i="2" s="1"/>
  <c r="AC678" i="2" s="1"/>
  <c r="O680" i="2"/>
  <c r="U680" i="2" s="1"/>
  <c r="P680" i="2"/>
  <c r="V680" i="2" s="1"/>
  <c r="AB680" i="2" s="1"/>
  <c r="Q680" i="2"/>
  <c r="W680" i="2" s="1"/>
  <c r="AC680" i="2" s="1"/>
  <c r="O684" i="2"/>
  <c r="U684" i="2" s="1"/>
  <c r="AA684" i="2" s="1"/>
  <c r="P684" i="2"/>
  <c r="V684" i="2" s="1"/>
  <c r="AB684" i="2" s="1"/>
  <c r="Q684" i="2"/>
  <c r="W684" i="2" s="1"/>
  <c r="AC684" i="2" s="1"/>
  <c r="O686" i="2"/>
  <c r="U686" i="2" s="1"/>
  <c r="AA686" i="2" s="1"/>
  <c r="P686" i="2"/>
  <c r="V686" i="2" s="1"/>
  <c r="AB686" i="2" s="1"/>
  <c r="Q686" i="2"/>
  <c r="W686" i="2" s="1"/>
  <c r="AC686" i="2" s="1"/>
  <c r="O692" i="2"/>
  <c r="U692" i="2" s="1"/>
  <c r="AA692" i="2" s="1"/>
  <c r="P692" i="2"/>
  <c r="V692" i="2" s="1"/>
  <c r="AB692" i="2" s="1"/>
  <c r="Q692" i="2"/>
  <c r="W692" i="2" s="1"/>
  <c r="AC692" i="2" s="1"/>
  <c r="O697" i="2"/>
  <c r="U697" i="2" s="1"/>
  <c r="AA697" i="2" s="1"/>
  <c r="P697" i="2"/>
  <c r="V697" i="2" s="1"/>
  <c r="AB697" i="2" s="1"/>
  <c r="Q697" i="2"/>
  <c r="W697" i="2" s="1"/>
  <c r="AC697" i="2" s="1"/>
  <c r="O702" i="2"/>
  <c r="U702" i="2" s="1"/>
  <c r="AA702" i="2" s="1"/>
  <c r="P702" i="2"/>
  <c r="V702" i="2" s="1"/>
  <c r="AB702" i="2" s="1"/>
  <c r="Q702" i="2"/>
  <c r="W702" i="2" s="1"/>
  <c r="AC702" i="2" s="1"/>
  <c r="O706" i="2"/>
  <c r="U706" i="2" s="1"/>
  <c r="AA706" i="2" s="1"/>
  <c r="P706" i="2"/>
  <c r="V706" i="2" s="1"/>
  <c r="AB706" i="2" s="1"/>
  <c r="Q706" i="2"/>
  <c r="W706" i="2" s="1"/>
  <c r="AC706" i="2" s="1"/>
  <c r="O709" i="2"/>
  <c r="U709" i="2" s="1"/>
  <c r="AA709" i="2" s="1"/>
  <c r="P709" i="2"/>
  <c r="V709" i="2" s="1"/>
  <c r="AB709" i="2" s="1"/>
  <c r="Q709" i="2"/>
  <c r="W709" i="2" s="1"/>
  <c r="AC709" i="2" s="1"/>
  <c r="O713" i="2"/>
  <c r="U713" i="2" s="1"/>
  <c r="AA713" i="2" s="1"/>
  <c r="P713" i="2"/>
  <c r="V713" i="2" s="1"/>
  <c r="AB713" i="2" s="1"/>
  <c r="Q713" i="2"/>
  <c r="W713" i="2" s="1"/>
  <c r="AC713" i="2" s="1"/>
  <c r="Q716" i="2"/>
  <c r="W716" i="2" s="1"/>
  <c r="AC716" i="2" s="1"/>
  <c r="O720" i="2"/>
  <c r="U720" i="2" s="1"/>
  <c r="AA720" i="2" s="1"/>
  <c r="P720" i="2"/>
  <c r="V720" i="2" s="1"/>
  <c r="AB720" i="2" s="1"/>
  <c r="Q720" i="2"/>
  <c r="W720" i="2" s="1"/>
  <c r="AC720" i="2" s="1"/>
  <c r="O724" i="2"/>
  <c r="U724" i="2" s="1"/>
  <c r="AA724" i="2" s="1"/>
  <c r="P724" i="2"/>
  <c r="V724" i="2" s="1"/>
  <c r="AB724" i="2" s="1"/>
  <c r="Q724" i="2"/>
  <c r="W724" i="2" s="1"/>
  <c r="AC724" i="2" s="1"/>
  <c r="O730" i="2"/>
  <c r="U730" i="2" s="1"/>
  <c r="AA730" i="2" s="1"/>
  <c r="P730" i="2"/>
  <c r="V730" i="2" s="1"/>
  <c r="AB730" i="2" s="1"/>
  <c r="Q730" i="2"/>
  <c r="W730" i="2" s="1"/>
  <c r="AC730" i="2" s="1"/>
  <c r="O732" i="2"/>
  <c r="U732" i="2" s="1"/>
  <c r="AA732" i="2" s="1"/>
  <c r="P732" i="2"/>
  <c r="V732" i="2" s="1"/>
  <c r="AB732" i="2" s="1"/>
  <c r="Q732" i="2"/>
  <c r="W732" i="2" s="1"/>
  <c r="AC732" i="2" s="1"/>
  <c r="P735" i="2"/>
  <c r="V735" i="2" s="1"/>
  <c r="AB735" i="2" s="1"/>
  <c r="Q735" i="2"/>
  <c r="W735" i="2" s="1"/>
  <c r="AC735" i="2" s="1"/>
  <c r="O737" i="2"/>
  <c r="U737" i="2" s="1"/>
  <c r="AA737" i="2" s="1"/>
  <c r="P737" i="2"/>
  <c r="V737" i="2" s="1"/>
  <c r="AB737" i="2" s="1"/>
  <c r="Q737" i="2"/>
  <c r="W737" i="2" s="1"/>
  <c r="AC737" i="2" s="1"/>
  <c r="O739" i="2"/>
  <c r="U739" i="2" s="1"/>
  <c r="AA739" i="2" s="1"/>
  <c r="P739" i="2"/>
  <c r="V739" i="2" s="1"/>
  <c r="AB739" i="2" s="1"/>
  <c r="Q739" i="2"/>
  <c r="W739" i="2" s="1"/>
  <c r="AC739" i="2" s="1"/>
  <c r="O742" i="2"/>
  <c r="U742" i="2" s="1"/>
  <c r="AA742" i="2" s="1"/>
  <c r="P742" i="2"/>
  <c r="V742" i="2" s="1"/>
  <c r="AB742" i="2" s="1"/>
  <c r="Q742" i="2"/>
  <c r="W742" i="2" s="1"/>
  <c r="AC742" i="2" s="1"/>
  <c r="O747" i="2"/>
  <c r="U747" i="2" s="1"/>
  <c r="AA747" i="2" s="1"/>
  <c r="P747" i="2"/>
  <c r="V747" i="2" s="1"/>
  <c r="AB747" i="2" s="1"/>
  <c r="Q747" i="2"/>
  <c r="W747" i="2" s="1"/>
  <c r="AC747" i="2" s="1"/>
  <c r="O749" i="2"/>
  <c r="U749" i="2" s="1"/>
  <c r="AA749" i="2" s="1"/>
  <c r="P749" i="2"/>
  <c r="V749" i="2" s="1"/>
  <c r="AB749" i="2" s="1"/>
  <c r="Q749" i="2"/>
  <c r="W749" i="2" s="1"/>
  <c r="AC749" i="2" s="1"/>
  <c r="O752" i="2"/>
  <c r="U752" i="2" s="1"/>
  <c r="AA752" i="2" s="1"/>
  <c r="P752" i="2"/>
  <c r="V752" i="2" s="1"/>
  <c r="AB752" i="2" s="1"/>
  <c r="Q752" i="2"/>
  <c r="W752" i="2" s="1"/>
  <c r="AC752" i="2" s="1"/>
  <c r="O757" i="2"/>
  <c r="U757" i="2" s="1"/>
  <c r="AA757" i="2" s="1"/>
  <c r="P757" i="2"/>
  <c r="V757" i="2" s="1"/>
  <c r="AB757" i="2" s="1"/>
  <c r="Q757" i="2"/>
  <c r="W757" i="2" s="1"/>
  <c r="AC757" i="2" s="1"/>
  <c r="O764" i="2"/>
  <c r="U764" i="2" s="1"/>
  <c r="AA764" i="2" s="1"/>
  <c r="P764" i="2"/>
  <c r="V764" i="2" s="1"/>
  <c r="AB764" i="2" s="1"/>
  <c r="Q764" i="2"/>
  <c r="W764" i="2" s="1"/>
  <c r="AC764" i="2" s="1"/>
  <c r="O766" i="2"/>
  <c r="U766" i="2" s="1"/>
  <c r="AA766" i="2" s="1"/>
  <c r="P766" i="2"/>
  <c r="V766" i="2" s="1"/>
  <c r="AB766" i="2" s="1"/>
  <c r="Q766" i="2"/>
  <c r="W766" i="2" s="1"/>
  <c r="AC766" i="2" s="1"/>
  <c r="O773" i="2"/>
  <c r="U773" i="2" s="1"/>
  <c r="AA773" i="2" s="1"/>
  <c r="P773" i="2"/>
  <c r="V773" i="2" s="1"/>
  <c r="AB773" i="2" s="1"/>
  <c r="Q773" i="2"/>
  <c r="W773" i="2" s="1"/>
  <c r="AC773" i="2" s="1"/>
  <c r="O778" i="2"/>
  <c r="U778" i="2" s="1"/>
  <c r="AA778" i="2" s="1"/>
  <c r="P778" i="2"/>
  <c r="V778" i="2" s="1"/>
  <c r="AB778" i="2" s="1"/>
  <c r="Q778" i="2"/>
  <c r="W778" i="2" s="1"/>
  <c r="AC778" i="2" s="1"/>
  <c r="O785" i="2"/>
  <c r="U785" i="2" s="1"/>
  <c r="AA785" i="2" s="1"/>
  <c r="P785" i="2"/>
  <c r="V785" i="2" s="1"/>
  <c r="AB785" i="2" s="1"/>
  <c r="Q785" i="2"/>
  <c r="W785" i="2" s="1"/>
  <c r="AC785" i="2" s="1"/>
  <c r="O791" i="2"/>
  <c r="U791" i="2" s="1"/>
  <c r="AA791" i="2" s="1"/>
  <c r="P791" i="2"/>
  <c r="V791" i="2" s="1"/>
  <c r="AB791" i="2" s="1"/>
  <c r="Q791" i="2"/>
  <c r="W791" i="2" s="1"/>
  <c r="AC791" i="2" s="1"/>
  <c r="O794" i="2"/>
  <c r="U794" i="2" s="1"/>
  <c r="AA794" i="2" s="1"/>
  <c r="P794" i="2"/>
  <c r="V794" i="2" s="1"/>
  <c r="AB794" i="2" s="1"/>
  <c r="Q794" i="2"/>
  <c r="W794" i="2" s="1"/>
  <c r="AC794" i="2" s="1"/>
  <c r="O799" i="2"/>
  <c r="U799" i="2" s="1"/>
  <c r="AA799" i="2" s="1"/>
  <c r="P799" i="2"/>
  <c r="V799" i="2" s="1"/>
  <c r="AB799" i="2" s="1"/>
  <c r="Q799" i="2"/>
  <c r="W799" i="2" s="1"/>
  <c r="AC799" i="2" s="1"/>
  <c r="O805" i="2"/>
  <c r="U805" i="2" s="1"/>
  <c r="AA805" i="2" s="1"/>
  <c r="P805" i="2"/>
  <c r="V805" i="2" s="1"/>
  <c r="AB805" i="2" s="1"/>
  <c r="Q805" i="2"/>
  <c r="W805" i="2" s="1"/>
  <c r="AC805" i="2" s="1"/>
  <c r="O808" i="2"/>
  <c r="U808" i="2" s="1"/>
  <c r="AA808" i="2" s="1"/>
  <c r="P808" i="2"/>
  <c r="V808" i="2" s="1"/>
  <c r="AB808" i="2" s="1"/>
  <c r="Q808" i="2"/>
  <c r="W808" i="2" s="1"/>
  <c r="AC808" i="2" s="1"/>
  <c r="O810" i="2"/>
  <c r="U810" i="2" s="1"/>
  <c r="AA810" i="2" s="1"/>
  <c r="P810" i="2"/>
  <c r="V810" i="2" s="1"/>
  <c r="AB810" i="2" s="1"/>
  <c r="Q810" i="2"/>
  <c r="W810" i="2" s="1"/>
  <c r="AC810" i="2" s="1"/>
  <c r="O819" i="2"/>
  <c r="U819" i="2" s="1"/>
  <c r="AA819" i="2" s="1"/>
  <c r="P819" i="2"/>
  <c r="V819" i="2" s="1"/>
  <c r="AB819" i="2" s="1"/>
  <c r="Q819" i="2"/>
  <c r="W819" i="2" s="1"/>
  <c r="AC819" i="2" s="1"/>
  <c r="O822" i="2"/>
  <c r="U822" i="2" s="1"/>
  <c r="AA822" i="2" s="1"/>
  <c r="P822" i="2"/>
  <c r="V822" i="2" s="1"/>
  <c r="AB822" i="2" s="1"/>
  <c r="Q822" i="2"/>
  <c r="W822" i="2" s="1"/>
  <c r="AC822" i="2" s="1"/>
  <c r="O827" i="2"/>
  <c r="U827" i="2" s="1"/>
  <c r="AA827" i="2" s="1"/>
  <c r="P827" i="2"/>
  <c r="V827" i="2" s="1"/>
  <c r="AB827" i="2" s="1"/>
  <c r="Q827" i="2"/>
  <c r="W827" i="2" s="1"/>
  <c r="AC827" i="2" s="1"/>
  <c r="O829" i="2"/>
  <c r="U829" i="2" s="1"/>
  <c r="AA829" i="2" s="1"/>
  <c r="P829" i="2"/>
  <c r="V829" i="2" s="1"/>
  <c r="AB829" i="2" s="1"/>
  <c r="Q829" i="2"/>
  <c r="W829" i="2" s="1"/>
  <c r="AC829" i="2" s="1"/>
  <c r="O836" i="2"/>
  <c r="U836" i="2" s="1"/>
  <c r="AA836" i="2" s="1"/>
  <c r="P836" i="2"/>
  <c r="V836" i="2" s="1"/>
  <c r="AB836" i="2" s="1"/>
  <c r="Q836" i="2"/>
  <c r="W836" i="2" s="1"/>
  <c r="AC836" i="2" s="1"/>
  <c r="O838" i="2"/>
  <c r="U838" i="2" s="1"/>
  <c r="AA838" i="2" s="1"/>
  <c r="P838" i="2"/>
  <c r="V838" i="2" s="1"/>
  <c r="AB838" i="2" s="1"/>
  <c r="Q838" i="2"/>
  <c r="W838" i="2" s="1"/>
  <c r="AC838" i="2" s="1"/>
  <c r="O842" i="2"/>
  <c r="U842" i="2" s="1"/>
  <c r="AA842" i="2" s="1"/>
  <c r="P842" i="2"/>
  <c r="V842" i="2" s="1"/>
  <c r="AB842" i="2" s="1"/>
  <c r="Q842" i="2"/>
  <c r="W842" i="2" s="1"/>
  <c r="AC842" i="2" s="1"/>
  <c r="O844" i="2"/>
  <c r="U844" i="2" s="1"/>
  <c r="AA844" i="2" s="1"/>
  <c r="P844" i="2"/>
  <c r="V844" i="2" s="1"/>
  <c r="AB844" i="2" s="1"/>
  <c r="Q844" i="2"/>
  <c r="W844" i="2" s="1"/>
  <c r="AC844" i="2" s="1"/>
  <c r="O852" i="2"/>
  <c r="U852" i="2" s="1"/>
  <c r="AA852" i="2" s="1"/>
  <c r="P852" i="2"/>
  <c r="V852" i="2" s="1"/>
  <c r="AB852" i="2" s="1"/>
  <c r="Q852" i="2"/>
  <c r="W852" i="2" s="1"/>
  <c r="AC852" i="2" s="1"/>
  <c r="O856" i="2"/>
  <c r="U856" i="2" s="1"/>
  <c r="AA856" i="2" s="1"/>
  <c r="P856" i="2"/>
  <c r="V856" i="2" s="1"/>
  <c r="AB856" i="2" s="1"/>
  <c r="Q856" i="2"/>
  <c r="W856" i="2" s="1"/>
  <c r="AC856" i="2" s="1"/>
  <c r="O858" i="2"/>
  <c r="U858" i="2" s="1"/>
  <c r="AA858" i="2" s="1"/>
  <c r="P858" i="2"/>
  <c r="V858" i="2" s="1"/>
  <c r="AB858" i="2" s="1"/>
  <c r="Q858" i="2"/>
  <c r="W858" i="2" s="1"/>
  <c r="AC858" i="2" s="1"/>
  <c r="O860" i="2"/>
  <c r="U860" i="2" s="1"/>
  <c r="AA860" i="2" s="1"/>
  <c r="P860" i="2"/>
  <c r="V860" i="2" s="1"/>
  <c r="AB860" i="2" s="1"/>
  <c r="Q860" i="2"/>
  <c r="W860" i="2" s="1"/>
  <c r="AC860" i="2" s="1"/>
  <c r="O864" i="2"/>
  <c r="U864" i="2" s="1"/>
  <c r="AA864" i="2" s="1"/>
  <c r="P864" i="2"/>
  <c r="V864" i="2" s="1"/>
  <c r="AB864" i="2" s="1"/>
  <c r="Q864" i="2"/>
  <c r="W864" i="2" s="1"/>
  <c r="AC864" i="2" s="1"/>
  <c r="O866" i="2"/>
  <c r="U866" i="2" s="1"/>
  <c r="AA866" i="2" s="1"/>
  <c r="P866" i="2"/>
  <c r="V866" i="2" s="1"/>
  <c r="AB866" i="2" s="1"/>
  <c r="O871" i="2"/>
  <c r="U871" i="2" s="1"/>
  <c r="AA871" i="2" s="1"/>
  <c r="P871" i="2"/>
  <c r="V871" i="2" s="1"/>
  <c r="AB871" i="2" s="1"/>
  <c r="Q871" i="2"/>
  <c r="W871" i="2" s="1"/>
  <c r="AC871" i="2" s="1"/>
  <c r="O873" i="2"/>
  <c r="U873" i="2" s="1"/>
  <c r="AA873" i="2" s="1"/>
  <c r="P873" i="2"/>
  <c r="V873" i="2" s="1"/>
  <c r="AB873" i="2" s="1"/>
  <c r="Q873" i="2"/>
  <c r="W873" i="2" s="1"/>
  <c r="AC873" i="2" s="1"/>
  <c r="O877" i="2"/>
  <c r="U877" i="2" s="1"/>
  <c r="AA877" i="2" s="1"/>
  <c r="P877" i="2"/>
  <c r="V877" i="2" s="1"/>
  <c r="AB877" i="2" s="1"/>
  <c r="Q877" i="2"/>
  <c r="W877" i="2" s="1"/>
  <c r="AC877" i="2" s="1"/>
  <c r="P878" i="2"/>
  <c r="V878" i="2" s="1"/>
  <c r="AB878" i="2" s="1"/>
  <c r="Q878" i="2"/>
  <c r="W878" i="2" s="1"/>
  <c r="AC878" i="2" s="1"/>
  <c r="V15" i="4" l="1"/>
  <c r="V653" i="4" s="1"/>
  <c r="Y307" i="4"/>
  <c r="X179" i="2"/>
  <c r="X178" i="2" s="1"/>
  <c r="X177" i="2" s="1"/>
  <c r="X176" i="2" s="1"/>
  <c r="T44" i="2"/>
  <c r="T43" i="2" s="1"/>
  <c r="T42" i="2" s="1"/>
  <c r="T41" i="2" s="1"/>
  <c r="T40" i="2" s="1"/>
  <c r="T31" i="2" s="1"/>
  <c r="S44" i="2"/>
  <c r="S43" i="2" s="1"/>
  <c r="S42" i="2" s="1"/>
  <c r="S41" i="2" s="1"/>
  <c r="S40" i="2" s="1"/>
  <c r="S31" i="2" s="1"/>
  <c r="S132" i="4"/>
  <c r="Y132" i="4" s="1"/>
  <c r="U132" i="4"/>
  <c r="AA132" i="4" s="1"/>
  <c r="T132" i="4"/>
  <c r="Z132" i="4" s="1"/>
  <c r="T129" i="2"/>
  <c r="T128" i="2" s="1"/>
  <c r="T127" i="2" s="1"/>
  <c r="T123" i="2" s="1"/>
  <c r="T118" i="2" s="1"/>
  <c r="T117" i="2" s="1"/>
  <c r="T84" i="2" s="1"/>
  <c r="S129" i="2"/>
  <c r="S128" i="2" s="1"/>
  <c r="S127" i="2" s="1"/>
  <c r="S123" i="2" s="1"/>
  <c r="S118" i="2" s="1"/>
  <c r="S117" i="2" s="1"/>
  <c r="S84" i="2" s="1"/>
  <c r="R129" i="2"/>
  <c r="R128" i="2" s="1"/>
  <c r="R127" i="2" s="1"/>
  <c r="Q131" i="2"/>
  <c r="W131" i="2" s="1"/>
  <c r="AC131" i="2" s="1"/>
  <c r="L450" i="4"/>
  <c r="O450" i="4" s="1"/>
  <c r="U450" i="4" s="1"/>
  <c r="AA450" i="4" s="1"/>
  <c r="Q130" i="2"/>
  <c r="W130" i="2" s="1"/>
  <c r="AC130" i="2" s="1"/>
  <c r="N117" i="2"/>
  <c r="N84" i="2" s="1"/>
  <c r="P130" i="2"/>
  <c r="V130" i="2" s="1"/>
  <c r="AB130" i="2" s="1"/>
  <c r="M117" i="2"/>
  <c r="M84" i="2" s="1"/>
  <c r="O130" i="2"/>
  <c r="U130" i="2" s="1"/>
  <c r="AA130" i="2" s="1"/>
  <c r="L84" i="2"/>
  <c r="N451" i="4"/>
  <c r="T451" i="4" s="1"/>
  <c r="Z451" i="4" s="1"/>
  <c r="K450" i="4"/>
  <c r="K15" i="4" s="1"/>
  <c r="G471" i="4"/>
  <c r="H471" i="4"/>
  <c r="I471" i="4"/>
  <c r="X166" i="2" l="1"/>
  <c r="X165" i="2" s="1"/>
  <c r="X164" i="2" s="1"/>
  <c r="AA179" i="2"/>
  <c r="T12" i="2"/>
  <c r="T879" i="2" s="1"/>
  <c r="W44" i="2"/>
  <c r="AC44" i="2" s="1"/>
  <c r="V44" i="2"/>
  <c r="AB44" i="2" s="1"/>
  <c r="S12" i="2"/>
  <c r="S879" i="2" s="1"/>
  <c r="R123" i="2"/>
  <c r="R118" i="2" s="1"/>
  <c r="R117" i="2" s="1"/>
  <c r="R84" i="2" s="1"/>
  <c r="R12" i="2" s="1"/>
  <c r="R879" i="2" s="1"/>
  <c r="W129" i="2"/>
  <c r="AC129" i="2" s="1"/>
  <c r="U129" i="2"/>
  <c r="AA129" i="2" s="1"/>
  <c r="V129" i="2"/>
  <c r="AB129" i="2" s="1"/>
  <c r="N12" i="2"/>
  <c r="N879" i="2" s="1"/>
  <c r="M12" i="2"/>
  <c r="M879" i="2" s="1"/>
  <c r="L12" i="2"/>
  <c r="L879" i="2" s="1"/>
  <c r="L15" i="4"/>
  <c r="L653" i="4" s="1"/>
  <c r="N450" i="4"/>
  <c r="T450" i="4" s="1"/>
  <c r="Z450" i="4" s="1"/>
  <c r="K653" i="4"/>
  <c r="H470" i="4"/>
  <c r="N470" i="4" s="1"/>
  <c r="T470" i="4" s="1"/>
  <c r="Z470" i="4" s="1"/>
  <c r="N471" i="4"/>
  <c r="T471" i="4" s="1"/>
  <c r="Z471" i="4" s="1"/>
  <c r="I470" i="4"/>
  <c r="O470" i="4" s="1"/>
  <c r="U470" i="4" s="1"/>
  <c r="AA470" i="4" s="1"/>
  <c r="O471" i="4"/>
  <c r="U471" i="4" s="1"/>
  <c r="AA471" i="4" s="1"/>
  <c r="G470" i="4"/>
  <c r="M470" i="4" s="1"/>
  <c r="S470" i="4" s="1"/>
  <c r="Y470" i="4" s="1"/>
  <c r="M471" i="4"/>
  <c r="S471" i="4" s="1"/>
  <c r="Y471" i="4" s="1"/>
  <c r="G397" i="4"/>
  <c r="M397" i="4" s="1"/>
  <c r="S397" i="4" s="1"/>
  <c r="Y397" i="4" s="1"/>
  <c r="H397" i="4"/>
  <c r="N397" i="4" s="1"/>
  <c r="T397" i="4" s="1"/>
  <c r="Z397" i="4" s="1"/>
  <c r="G399" i="4"/>
  <c r="M399" i="4" s="1"/>
  <c r="S399" i="4" s="1"/>
  <c r="Y399" i="4" s="1"/>
  <c r="H399" i="4"/>
  <c r="N399" i="4" s="1"/>
  <c r="T399" i="4" s="1"/>
  <c r="Z399" i="4" s="1"/>
  <c r="I393" i="4"/>
  <c r="O393" i="4" s="1"/>
  <c r="U393" i="4" s="1"/>
  <c r="AA393" i="4" s="1"/>
  <c r="H393" i="4"/>
  <c r="N393" i="4" s="1"/>
  <c r="T393" i="4" s="1"/>
  <c r="Z393" i="4" s="1"/>
  <c r="G393" i="4"/>
  <c r="M393" i="4" s="1"/>
  <c r="S393" i="4" s="1"/>
  <c r="Y393" i="4" s="1"/>
  <c r="I391" i="4"/>
  <c r="O391" i="4" s="1"/>
  <c r="U391" i="4" s="1"/>
  <c r="AA391" i="4" s="1"/>
  <c r="H391" i="4"/>
  <c r="N391" i="4" s="1"/>
  <c r="T391" i="4" s="1"/>
  <c r="Z391" i="4" s="1"/>
  <c r="G391" i="4"/>
  <c r="M391" i="4" s="1"/>
  <c r="S391" i="4" s="1"/>
  <c r="Y391" i="4" s="1"/>
  <c r="I399" i="4"/>
  <c r="O399" i="4" s="1"/>
  <c r="U399" i="4" s="1"/>
  <c r="AA399" i="4" s="1"/>
  <c r="I397" i="4"/>
  <c r="O397" i="4" s="1"/>
  <c r="U397" i="4" s="1"/>
  <c r="AA397" i="4" s="1"/>
  <c r="I837" i="2"/>
  <c r="O837" i="2" s="1"/>
  <c r="U837" i="2" s="1"/>
  <c r="AA837" i="2" s="1"/>
  <c r="X12" i="2" l="1"/>
  <c r="X879" i="2" s="1"/>
  <c r="I396" i="4"/>
  <c r="G396" i="4"/>
  <c r="H396" i="4"/>
  <c r="J843" i="2"/>
  <c r="P843" i="2" s="1"/>
  <c r="V843" i="2" s="1"/>
  <c r="AB843" i="2" s="1"/>
  <c r="K843" i="2"/>
  <c r="Q843" i="2" s="1"/>
  <c r="W843" i="2" s="1"/>
  <c r="AC843" i="2" s="1"/>
  <c r="I843" i="2"/>
  <c r="O843" i="2" s="1"/>
  <c r="U843" i="2" s="1"/>
  <c r="AA843" i="2" s="1"/>
  <c r="J841" i="2"/>
  <c r="P841" i="2" s="1"/>
  <c r="V841" i="2" s="1"/>
  <c r="AB841" i="2" s="1"/>
  <c r="K841" i="2"/>
  <c r="Q841" i="2" s="1"/>
  <c r="W841" i="2" s="1"/>
  <c r="AC841" i="2" s="1"/>
  <c r="I841" i="2"/>
  <c r="O841" i="2" s="1"/>
  <c r="U841" i="2" s="1"/>
  <c r="AA841" i="2" s="1"/>
  <c r="G395" i="4" l="1"/>
  <c r="M395" i="4" s="1"/>
  <c r="S395" i="4" s="1"/>
  <c r="Y395" i="4" s="1"/>
  <c r="M396" i="4"/>
  <c r="S396" i="4" s="1"/>
  <c r="Y396" i="4" s="1"/>
  <c r="I395" i="4"/>
  <c r="O395" i="4" s="1"/>
  <c r="U395" i="4" s="1"/>
  <c r="AA395" i="4" s="1"/>
  <c r="O396" i="4"/>
  <c r="U396" i="4" s="1"/>
  <c r="AA396" i="4" s="1"/>
  <c r="H395" i="4"/>
  <c r="N395" i="4" s="1"/>
  <c r="T395" i="4" s="1"/>
  <c r="Z395" i="4" s="1"/>
  <c r="N396" i="4"/>
  <c r="T396" i="4" s="1"/>
  <c r="Z396" i="4" s="1"/>
  <c r="K840" i="2"/>
  <c r="J840" i="2"/>
  <c r="I840" i="2"/>
  <c r="H325" i="4"/>
  <c r="N325" i="4" s="1"/>
  <c r="T325" i="4" s="1"/>
  <c r="Z325" i="4" s="1"/>
  <c r="J239" i="2"/>
  <c r="K239" i="2"/>
  <c r="I239" i="2"/>
  <c r="H373" i="4"/>
  <c r="I373" i="4"/>
  <c r="G373" i="4"/>
  <c r="I325" i="4"/>
  <c r="O325" i="4" s="1"/>
  <c r="U325" i="4" s="1"/>
  <c r="AA325" i="4" s="1"/>
  <c r="G325" i="4"/>
  <c r="M325" i="4" s="1"/>
  <c r="S325" i="4" s="1"/>
  <c r="Y325" i="4" s="1"/>
  <c r="J290" i="2"/>
  <c r="P290" i="2" s="1"/>
  <c r="V290" i="2" s="1"/>
  <c r="AB290" i="2" s="1"/>
  <c r="K290" i="2"/>
  <c r="Q290" i="2" s="1"/>
  <c r="W290" i="2" s="1"/>
  <c r="AC290" i="2" s="1"/>
  <c r="I290" i="2"/>
  <c r="O290" i="2" s="1"/>
  <c r="U290" i="2" s="1"/>
  <c r="AA290" i="2" s="1"/>
  <c r="H383" i="4"/>
  <c r="I383" i="4"/>
  <c r="G383" i="4"/>
  <c r="J224" i="2"/>
  <c r="K224" i="2"/>
  <c r="I224" i="2"/>
  <c r="H382" i="4" l="1"/>
  <c r="N382" i="4" s="1"/>
  <c r="T382" i="4" s="1"/>
  <c r="Z382" i="4" s="1"/>
  <c r="N383" i="4"/>
  <c r="T383" i="4" s="1"/>
  <c r="Z383" i="4" s="1"/>
  <c r="H372" i="4"/>
  <c r="N372" i="4" s="1"/>
  <c r="T372" i="4" s="1"/>
  <c r="Z372" i="4" s="1"/>
  <c r="N373" i="4"/>
  <c r="T373" i="4" s="1"/>
  <c r="Z373" i="4" s="1"/>
  <c r="G382" i="4"/>
  <c r="M382" i="4" s="1"/>
  <c r="S382" i="4" s="1"/>
  <c r="Y382" i="4" s="1"/>
  <c r="M383" i="4"/>
  <c r="S383" i="4" s="1"/>
  <c r="Y383" i="4" s="1"/>
  <c r="G372" i="4"/>
  <c r="M372" i="4" s="1"/>
  <c r="S372" i="4" s="1"/>
  <c r="Y372" i="4" s="1"/>
  <c r="M373" i="4"/>
  <c r="S373" i="4" s="1"/>
  <c r="Y373" i="4" s="1"/>
  <c r="I382" i="4"/>
  <c r="O382" i="4" s="1"/>
  <c r="U382" i="4" s="1"/>
  <c r="AA382" i="4" s="1"/>
  <c r="O383" i="4"/>
  <c r="U383" i="4" s="1"/>
  <c r="AA383" i="4" s="1"/>
  <c r="I372" i="4"/>
  <c r="O372" i="4" s="1"/>
  <c r="U372" i="4" s="1"/>
  <c r="AA372" i="4" s="1"/>
  <c r="O373" i="4"/>
  <c r="U373" i="4" s="1"/>
  <c r="AA373" i="4" s="1"/>
  <c r="K238" i="2"/>
  <c r="Q238" i="2" s="1"/>
  <c r="W238" i="2" s="1"/>
  <c r="AC238" i="2" s="1"/>
  <c r="Q239" i="2"/>
  <c r="W239" i="2" s="1"/>
  <c r="AC239" i="2" s="1"/>
  <c r="J839" i="2"/>
  <c r="P839" i="2" s="1"/>
  <c r="V839" i="2" s="1"/>
  <c r="AB839" i="2" s="1"/>
  <c r="P840" i="2"/>
  <c r="V840" i="2" s="1"/>
  <c r="AB840" i="2" s="1"/>
  <c r="I223" i="2"/>
  <c r="O223" i="2" s="1"/>
  <c r="U223" i="2" s="1"/>
  <c r="AA223" i="2" s="1"/>
  <c r="O224" i="2"/>
  <c r="U224" i="2" s="1"/>
  <c r="AA224" i="2" s="1"/>
  <c r="J238" i="2"/>
  <c r="P238" i="2" s="1"/>
  <c r="V238" i="2" s="1"/>
  <c r="AB238" i="2" s="1"/>
  <c r="P239" i="2"/>
  <c r="V239" i="2" s="1"/>
  <c r="AB239" i="2" s="1"/>
  <c r="K839" i="2"/>
  <c r="Q839" i="2" s="1"/>
  <c r="W839" i="2" s="1"/>
  <c r="AC839" i="2" s="1"/>
  <c r="Q840" i="2"/>
  <c r="W840" i="2" s="1"/>
  <c r="AC840" i="2" s="1"/>
  <c r="K223" i="2"/>
  <c r="Q223" i="2" s="1"/>
  <c r="W223" i="2" s="1"/>
  <c r="AC223" i="2" s="1"/>
  <c r="Q224" i="2"/>
  <c r="W224" i="2" s="1"/>
  <c r="AC224" i="2" s="1"/>
  <c r="J223" i="2"/>
  <c r="P223" i="2" s="1"/>
  <c r="V223" i="2" s="1"/>
  <c r="AB223" i="2" s="1"/>
  <c r="P224" i="2"/>
  <c r="V224" i="2" s="1"/>
  <c r="AB224" i="2" s="1"/>
  <c r="I238" i="2"/>
  <c r="O238" i="2" s="1"/>
  <c r="U238" i="2" s="1"/>
  <c r="AA238" i="2" s="1"/>
  <c r="O239" i="2"/>
  <c r="U239" i="2" s="1"/>
  <c r="AA239" i="2" s="1"/>
  <c r="I839" i="2"/>
  <c r="O839" i="2" s="1"/>
  <c r="U839" i="2" s="1"/>
  <c r="AA839" i="2" s="1"/>
  <c r="O840" i="2"/>
  <c r="U840" i="2" s="1"/>
  <c r="AA840" i="2" s="1"/>
  <c r="I651" i="4"/>
  <c r="O651" i="4" s="1"/>
  <c r="U651" i="4" s="1"/>
  <c r="AA651" i="4" s="1"/>
  <c r="H651" i="4"/>
  <c r="N651" i="4" s="1"/>
  <c r="T651" i="4" s="1"/>
  <c r="Z651" i="4" s="1"/>
  <c r="G651" i="4"/>
  <c r="M651" i="4" s="1"/>
  <c r="S651" i="4" s="1"/>
  <c r="Y651" i="4" s="1"/>
  <c r="K540" i="2"/>
  <c r="Q540" i="2" s="1"/>
  <c r="W540" i="2" s="1"/>
  <c r="AC540" i="2" s="1"/>
  <c r="J540" i="2"/>
  <c r="P540" i="2" s="1"/>
  <c r="V540" i="2" s="1"/>
  <c r="AB540" i="2" s="1"/>
  <c r="I540" i="2"/>
  <c r="O540" i="2" s="1"/>
  <c r="U540" i="2" s="1"/>
  <c r="AA540" i="2" s="1"/>
  <c r="J618" i="2"/>
  <c r="K618" i="2"/>
  <c r="I618" i="2"/>
  <c r="I617" i="2" l="1"/>
  <c r="O618" i="2"/>
  <c r="U618" i="2" s="1"/>
  <c r="AA618" i="2" s="1"/>
  <c r="K617" i="2"/>
  <c r="Q618" i="2"/>
  <c r="W618" i="2" s="1"/>
  <c r="AC618" i="2" s="1"/>
  <c r="J617" i="2"/>
  <c r="P618" i="2"/>
  <c r="V618" i="2" s="1"/>
  <c r="AB618" i="2" s="1"/>
  <c r="I48" i="4"/>
  <c r="H48" i="4"/>
  <c r="G48" i="4"/>
  <c r="H47" i="4" l="1"/>
  <c r="N47" i="4" s="1"/>
  <c r="T47" i="4" s="1"/>
  <c r="Z47" i="4" s="1"/>
  <c r="N48" i="4"/>
  <c r="T48" i="4" s="1"/>
  <c r="Z48" i="4" s="1"/>
  <c r="I47" i="4"/>
  <c r="O47" i="4" s="1"/>
  <c r="U47" i="4" s="1"/>
  <c r="AA47" i="4" s="1"/>
  <c r="O48" i="4"/>
  <c r="U48" i="4" s="1"/>
  <c r="AA48" i="4" s="1"/>
  <c r="G47" i="4"/>
  <c r="M47" i="4" s="1"/>
  <c r="S47" i="4" s="1"/>
  <c r="Y47" i="4" s="1"/>
  <c r="M48" i="4"/>
  <c r="S48" i="4" s="1"/>
  <c r="Y48" i="4" s="1"/>
  <c r="J613" i="2"/>
  <c r="P617" i="2"/>
  <c r="V617" i="2" s="1"/>
  <c r="AB617" i="2" s="1"/>
  <c r="I613" i="2"/>
  <c r="O617" i="2"/>
  <c r="U617" i="2" s="1"/>
  <c r="AA617" i="2" s="1"/>
  <c r="K613" i="2"/>
  <c r="Q617" i="2"/>
  <c r="W617" i="2" s="1"/>
  <c r="AC617" i="2" s="1"/>
  <c r="I492" i="4"/>
  <c r="O492" i="4" s="1"/>
  <c r="U492" i="4" s="1"/>
  <c r="AA492" i="4" s="1"/>
  <c r="H492" i="4"/>
  <c r="N492" i="4" s="1"/>
  <c r="T492" i="4" s="1"/>
  <c r="Z492" i="4" s="1"/>
  <c r="G492" i="4"/>
  <c r="M492" i="4" s="1"/>
  <c r="S492" i="4" s="1"/>
  <c r="Y492" i="4" s="1"/>
  <c r="I490" i="4"/>
  <c r="O490" i="4" s="1"/>
  <c r="U490" i="4" s="1"/>
  <c r="AA490" i="4" s="1"/>
  <c r="H490" i="4"/>
  <c r="N490" i="4" s="1"/>
  <c r="T490" i="4" s="1"/>
  <c r="Z490" i="4" s="1"/>
  <c r="G490" i="4"/>
  <c r="M490" i="4" s="1"/>
  <c r="S490" i="4" s="1"/>
  <c r="Y490" i="4" s="1"/>
  <c r="J746" i="2"/>
  <c r="P746" i="2" s="1"/>
  <c r="V746" i="2" s="1"/>
  <c r="AB746" i="2" s="1"/>
  <c r="K746" i="2"/>
  <c r="Q746" i="2" s="1"/>
  <c r="W746" i="2" s="1"/>
  <c r="AC746" i="2" s="1"/>
  <c r="I746" i="2"/>
  <c r="O746" i="2" s="1"/>
  <c r="U746" i="2" s="1"/>
  <c r="AA746" i="2" s="1"/>
  <c r="I612" i="2" l="1"/>
  <c r="O613" i="2"/>
  <c r="U613" i="2" s="1"/>
  <c r="AA613" i="2" s="1"/>
  <c r="K612" i="2"/>
  <c r="Q613" i="2"/>
  <c r="W613" i="2" s="1"/>
  <c r="AC613" i="2" s="1"/>
  <c r="J612" i="2"/>
  <c r="P613" i="2"/>
  <c r="V613" i="2" s="1"/>
  <c r="AB613" i="2" s="1"/>
  <c r="H489" i="4"/>
  <c r="N489" i="4" s="1"/>
  <c r="T489" i="4" s="1"/>
  <c r="Z489" i="4" s="1"/>
  <c r="I489" i="4"/>
  <c r="O489" i="4" s="1"/>
  <c r="U489" i="4" s="1"/>
  <c r="AA489" i="4" s="1"/>
  <c r="G489" i="4"/>
  <c r="M489" i="4" s="1"/>
  <c r="S489" i="4" s="1"/>
  <c r="Y489" i="4" s="1"/>
  <c r="I35" i="2"/>
  <c r="G35" i="2"/>
  <c r="G36" i="2" s="1"/>
  <c r="G149" i="4"/>
  <c r="E149" i="4"/>
  <c r="E150" i="4" s="1"/>
  <c r="G148" i="4" l="1"/>
  <c r="M148" i="4" s="1"/>
  <c r="S148" i="4" s="1"/>
  <c r="Y148" i="4" s="1"/>
  <c r="M149" i="4"/>
  <c r="S149" i="4" s="1"/>
  <c r="Y149" i="4" s="1"/>
  <c r="I34" i="2"/>
  <c r="O34" i="2" s="1"/>
  <c r="U34" i="2" s="1"/>
  <c r="AA34" i="2" s="1"/>
  <c r="O35" i="2"/>
  <c r="U35" i="2" s="1"/>
  <c r="AA35" i="2" s="1"/>
  <c r="J611" i="2"/>
  <c r="P611" i="2" s="1"/>
  <c r="V611" i="2" s="1"/>
  <c r="AB611" i="2" s="1"/>
  <c r="P612" i="2"/>
  <c r="V612" i="2" s="1"/>
  <c r="AB612" i="2" s="1"/>
  <c r="I611" i="2"/>
  <c r="O611" i="2" s="1"/>
  <c r="U611" i="2" s="1"/>
  <c r="AA611" i="2" s="1"/>
  <c r="O612" i="2"/>
  <c r="U612" i="2" s="1"/>
  <c r="AA612" i="2" s="1"/>
  <c r="K611" i="2"/>
  <c r="Q611" i="2" s="1"/>
  <c r="W611" i="2" s="1"/>
  <c r="AC611" i="2" s="1"/>
  <c r="Q612" i="2"/>
  <c r="W612" i="2" s="1"/>
  <c r="AC612" i="2" s="1"/>
  <c r="I233" i="4"/>
  <c r="H233" i="4"/>
  <c r="G233" i="4"/>
  <c r="J399" i="2"/>
  <c r="K399" i="2"/>
  <c r="I399" i="2"/>
  <c r="G328" i="4"/>
  <c r="M328" i="4" s="1"/>
  <c r="S328" i="4" s="1"/>
  <c r="Y328" i="4" s="1"/>
  <c r="I293" i="2"/>
  <c r="O293" i="2" s="1"/>
  <c r="U293" i="2" s="1"/>
  <c r="AA293" i="2" s="1"/>
  <c r="G232" i="4" l="1"/>
  <c r="M232" i="4" s="1"/>
  <c r="S232" i="4" s="1"/>
  <c r="Y232" i="4" s="1"/>
  <c r="M233" i="4"/>
  <c r="S233" i="4" s="1"/>
  <c r="Y233" i="4" s="1"/>
  <c r="H232" i="4"/>
  <c r="N232" i="4" s="1"/>
  <c r="T232" i="4" s="1"/>
  <c r="Z232" i="4" s="1"/>
  <c r="N233" i="4"/>
  <c r="T233" i="4" s="1"/>
  <c r="Z233" i="4" s="1"/>
  <c r="I232" i="4"/>
  <c r="O232" i="4" s="1"/>
  <c r="U232" i="4" s="1"/>
  <c r="AA232" i="4" s="1"/>
  <c r="O233" i="4"/>
  <c r="U233" i="4" s="1"/>
  <c r="AA233" i="4" s="1"/>
  <c r="I398" i="2"/>
  <c r="O398" i="2" s="1"/>
  <c r="U398" i="2" s="1"/>
  <c r="AA398" i="2" s="1"/>
  <c r="O399" i="2"/>
  <c r="U399" i="2" s="1"/>
  <c r="AA399" i="2" s="1"/>
  <c r="K398" i="2"/>
  <c r="Q398" i="2" s="1"/>
  <c r="W398" i="2" s="1"/>
  <c r="AC398" i="2" s="1"/>
  <c r="Q399" i="2"/>
  <c r="W399" i="2" s="1"/>
  <c r="AC399" i="2" s="1"/>
  <c r="J398" i="2"/>
  <c r="P398" i="2" s="1"/>
  <c r="V398" i="2" s="1"/>
  <c r="AB398" i="2" s="1"/>
  <c r="P399" i="2"/>
  <c r="V399" i="2" s="1"/>
  <c r="AB399" i="2" s="1"/>
  <c r="I598" i="4"/>
  <c r="O598" i="4" s="1"/>
  <c r="U598" i="4" s="1"/>
  <c r="AA598" i="4" s="1"/>
  <c r="H598" i="4"/>
  <c r="N598" i="4" s="1"/>
  <c r="T598" i="4" s="1"/>
  <c r="Z598" i="4" s="1"/>
  <c r="G598" i="4"/>
  <c r="M598" i="4" s="1"/>
  <c r="S598" i="4" s="1"/>
  <c r="Y598" i="4" s="1"/>
  <c r="I597" i="4"/>
  <c r="H597" i="4"/>
  <c r="G597" i="4"/>
  <c r="I723" i="2"/>
  <c r="G596" i="4" l="1"/>
  <c r="M596" i="4" s="1"/>
  <c r="S596" i="4" s="1"/>
  <c r="Y596" i="4" s="1"/>
  <c r="M597" i="4"/>
  <c r="S597" i="4" s="1"/>
  <c r="Y597" i="4" s="1"/>
  <c r="H596" i="4"/>
  <c r="N596" i="4" s="1"/>
  <c r="T596" i="4" s="1"/>
  <c r="Z596" i="4" s="1"/>
  <c r="N597" i="4"/>
  <c r="T597" i="4" s="1"/>
  <c r="Z597" i="4" s="1"/>
  <c r="I596" i="4"/>
  <c r="O596" i="4" s="1"/>
  <c r="U596" i="4" s="1"/>
  <c r="AA596" i="4" s="1"/>
  <c r="O597" i="4"/>
  <c r="U597" i="4" s="1"/>
  <c r="AA597" i="4" s="1"/>
  <c r="I722" i="2"/>
  <c r="O723" i="2"/>
  <c r="U723" i="2" s="1"/>
  <c r="AA723" i="2" s="1"/>
  <c r="I495" i="4"/>
  <c r="H495" i="4"/>
  <c r="G495" i="4"/>
  <c r="J751" i="2"/>
  <c r="K751" i="2"/>
  <c r="I751" i="2"/>
  <c r="I80" i="4"/>
  <c r="H80" i="4"/>
  <c r="G80" i="4"/>
  <c r="I595" i="4" l="1"/>
  <c r="O595" i="4" s="1"/>
  <c r="U595" i="4" s="1"/>
  <c r="AA595" i="4" s="1"/>
  <c r="H595" i="4"/>
  <c r="N595" i="4" s="1"/>
  <c r="T595" i="4" s="1"/>
  <c r="Z595" i="4" s="1"/>
  <c r="G79" i="4"/>
  <c r="M79" i="4" s="1"/>
  <c r="S79" i="4" s="1"/>
  <c r="Y79" i="4" s="1"/>
  <c r="M80" i="4"/>
  <c r="S80" i="4" s="1"/>
  <c r="Y80" i="4" s="1"/>
  <c r="I494" i="4"/>
  <c r="O494" i="4" s="1"/>
  <c r="U494" i="4" s="1"/>
  <c r="AA494" i="4" s="1"/>
  <c r="O495" i="4"/>
  <c r="U495" i="4" s="1"/>
  <c r="AA495" i="4" s="1"/>
  <c r="G595" i="4"/>
  <c r="M595" i="4" s="1"/>
  <c r="S595" i="4" s="1"/>
  <c r="Y595" i="4" s="1"/>
  <c r="G494" i="4"/>
  <c r="M494" i="4" s="1"/>
  <c r="S494" i="4" s="1"/>
  <c r="Y494" i="4" s="1"/>
  <c r="M495" i="4"/>
  <c r="S495" i="4" s="1"/>
  <c r="Y495" i="4" s="1"/>
  <c r="H494" i="4"/>
  <c r="N494" i="4" s="1"/>
  <c r="T494" i="4" s="1"/>
  <c r="Z494" i="4" s="1"/>
  <c r="N495" i="4"/>
  <c r="T495" i="4" s="1"/>
  <c r="Z495" i="4" s="1"/>
  <c r="I79" i="4"/>
  <c r="O79" i="4" s="1"/>
  <c r="U79" i="4" s="1"/>
  <c r="AA79" i="4" s="1"/>
  <c r="O80" i="4"/>
  <c r="U80" i="4" s="1"/>
  <c r="AA80" i="4" s="1"/>
  <c r="H79" i="4"/>
  <c r="N79" i="4" s="1"/>
  <c r="T79" i="4" s="1"/>
  <c r="Z79" i="4" s="1"/>
  <c r="N80" i="4"/>
  <c r="T80" i="4" s="1"/>
  <c r="Z80" i="4" s="1"/>
  <c r="I750" i="2"/>
  <c r="O750" i="2" s="1"/>
  <c r="U750" i="2" s="1"/>
  <c r="AA750" i="2" s="1"/>
  <c r="O751" i="2"/>
  <c r="U751" i="2" s="1"/>
  <c r="AA751" i="2" s="1"/>
  <c r="K750" i="2"/>
  <c r="Q750" i="2" s="1"/>
  <c r="W750" i="2" s="1"/>
  <c r="AC750" i="2" s="1"/>
  <c r="Q751" i="2"/>
  <c r="W751" i="2" s="1"/>
  <c r="AC751" i="2" s="1"/>
  <c r="J750" i="2"/>
  <c r="P750" i="2" s="1"/>
  <c r="V750" i="2" s="1"/>
  <c r="AB750" i="2" s="1"/>
  <c r="P751" i="2"/>
  <c r="V751" i="2" s="1"/>
  <c r="AB751" i="2" s="1"/>
  <c r="I721" i="2"/>
  <c r="O721" i="2" s="1"/>
  <c r="U721" i="2" s="1"/>
  <c r="AA721" i="2" s="1"/>
  <c r="O722" i="2"/>
  <c r="U722" i="2" s="1"/>
  <c r="AA722" i="2" s="1"/>
  <c r="H127" i="4"/>
  <c r="I127" i="4"/>
  <c r="G127" i="4"/>
  <c r="G90" i="4"/>
  <c r="H90" i="4"/>
  <c r="I90" i="4"/>
  <c r="I134" i="4"/>
  <c r="H134" i="4"/>
  <c r="G134" i="4"/>
  <c r="J46" i="2"/>
  <c r="K46" i="2"/>
  <c r="I46" i="2"/>
  <c r="K78" i="2"/>
  <c r="Q78" i="2" s="1"/>
  <c r="W78" i="2" s="1"/>
  <c r="AC78" i="2" s="1"/>
  <c r="J78" i="2"/>
  <c r="P78" i="2" s="1"/>
  <c r="V78" i="2" s="1"/>
  <c r="AB78" i="2" s="1"/>
  <c r="I78" i="2"/>
  <c r="O78" i="2" s="1"/>
  <c r="U78" i="2" s="1"/>
  <c r="AA78" i="2" s="1"/>
  <c r="K76" i="2"/>
  <c r="Q76" i="2" s="1"/>
  <c r="W76" i="2" s="1"/>
  <c r="AC76" i="2" s="1"/>
  <c r="J76" i="2"/>
  <c r="P76" i="2" s="1"/>
  <c r="V76" i="2" s="1"/>
  <c r="AB76" i="2" s="1"/>
  <c r="I76" i="2"/>
  <c r="O76" i="2" s="1"/>
  <c r="U76" i="2" s="1"/>
  <c r="AA76" i="2" s="1"/>
  <c r="K74" i="2"/>
  <c r="Q74" i="2" s="1"/>
  <c r="W74" i="2" s="1"/>
  <c r="AC74" i="2" s="1"/>
  <c r="J74" i="2"/>
  <c r="P74" i="2" s="1"/>
  <c r="V74" i="2" s="1"/>
  <c r="AB74" i="2" s="1"/>
  <c r="I74" i="2"/>
  <c r="O74" i="2" s="1"/>
  <c r="U74" i="2" s="1"/>
  <c r="AA74" i="2" s="1"/>
  <c r="I65" i="4"/>
  <c r="H65" i="4"/>
  <c r="G65" i="4"/>
  <c r="M65" i="4" s="1"/>
  <c r="S65" i="4" s="1"/>
  <c r="Y65" i="4" s="1"/>
  <c r="J106" i="2"/>
  <c r="K106" i="2"/>
  <c r="I106" i="2"/>
  <c r="I330" i="4"/>
  <c r="H330" i="4"/>
  <c r="G330" i="4"/>
  <c r="I193" i="2"/>
  <c r="J193" i="2"/>
  <c r="K193" i="2"/>
  <c r="K171" i="2"/>
  <c r="J171" i="2"/>
  <c r="I171" i="2"/>
  <c r="H213" i="4"/>
  <c r="I213" i="4"/>
  <c r="G213" i="4"/>
  <c r="I68" i="4"/>
  <c r="H68" i="4"/>
  <c r="G68" i="4"/>
  <c r="J109" i="2"/>
  <c r="K109" i="2"/>
  <c r="I109" i="2"/>
  <c r="K128" i="2"/>
  <c r="J128" i="2"/>
  <c r="I128" i="2"/>
  <c r="H77" i="4"/>
  <c r="N77" i="4" s="1"/>
  <c r="T77" i="4" s="1"/>
  <c r="Z77" i="4" s="1"/>
  <c r="I77" i="4"/>
  <c r="O77" i="4" s="1"/>
  <c r="U77" i="4" s="1"/>
  <c r="AA77" i="4" s="1"/>
  <c r="G126" i="4" l="1"/>
  <c r="M127" i="4"/>
  <c r="S127" i="4" s="1"/>
  <c r="Y127" i="4" s="1"/>
  <c r="G67" i="4"/>
  <c r="M67" i="4" s="1"/>
  <c r="S67" i="4" s="1"/>
  <c r="Y67" i="4" s="1"/>
  <c r="M68" i="4"/>
  <c r="S68" i="4" s="1"/>
  <c r="Y68" i="4" s="1"/>
  <c r="G329" i="4"/>
  <c r="M329" i="4" s="1"/>
  <c r="S329" i="4" s="1"/>
  <c r="Y329" i="4" s="1"/>
  <c r="M330" i="4"/>
  <c r="S330" i="4" s="1"/>
  <c r="Y330" i="4" s="1"/>
  <c r="G212" i="4"/>
  <c r="M212" i="4" s="1"/>
  <c r="S212" i="4" s="1"/>
  <c r="Y212" i="4" s="1"/>
  <c r="M213" i="4"/>
  <c r="S213" i="4" s="1"/>
  <c r="Y213" i="4" s="1"/>
  <c r="G133" i="4"/>
  <c r="M133" i="4" s="1"/>
  <c r="S133" i="4" s="1"/>
  <c r="Y133" i="4" s="1"/>
  <c r="M134" i="4"/>
  <c r="S134" i="4" s="1"/>
  <c r="Y134" i="4" s="1"/>
  <c r="G89" i="4"/>
  <c r="M89" i="4" s="1"/>
  <c r="S89" i="4" s="1"/>
  <c r="Y89" i="4" s="1"/>
  <c r="M90" i="4"/>
  <c r="S90" i="4" s="1"/>
  <c r="Y90" i="4" s="1"/>
  <c r="I67" i="4"/>
  <c r="O67" i="4" s="1"/>
  <c r="U67" i="4" s="1"/>
  <c r="AA67" i="4" s="1"/>
  <c r="O68" i="4"/>
  <c r="U68" i="4" s="1"/>
  <c r="AA68" i="4" s="1"/>
  <c r="I329" i="4"/>
  <c r="O329" i="4" s="1"/>
  <c r="U329" i="4" s="1"/>
  <c r="AA329" i="4" s="1"/>
  <c r="O330" i="4"/>
  <c r="U330" i="4" s="1"/>
  <c r="AA330" i="4" s="1"/>
  <c r="H133" i="4"/>
  <c r="N133" i="4" s="1"/>
  <c r="T133" i="4" s="1"/>
  <c r="Z133" i="4" s="1"/>
  <c r="N134" i="4"/>
  <c r="T134" i="4" s="1"/>
  <c r="Z134" i="4" s="1"/>
  <c r="H64" i="4"/>
  <c r="N64" i="4" s="1"/>
  <c r="T64" i="4" s="1"/>
  <c r="Z64" i="4" s="1"/>
  <c r="N65" i="4"/>
  <c r="T65" i="4" s="1"/>
  <c r="Z65" i="4" s="1"/>
  <c r="I133" i="4"/>
  <c r="O133" i="4" s="1"/>
  <c r="U133" i="4" s="1"/>
  <c r="AA133" i="4" s="1"/>
  <c r="O134" i="4"/>
  <c r="U134" i="4" s="1"/>
  <c r="AA134" i="4" s="1"/>
  <c r="I212" i="4"/>
  <c r="O212" i="4" s="1"/>
  <c r="U212" i="4" s="1"/>
  <c r="AA212" i="4" s="1"/>
  <c r="O213" i="4"/>
  <c r="U213" i="4" s="1"/>
  <c r="AA213" i="4" s="1"/>
  <c r="I64" i="4"/>
  <c r="O64" i="4" s="1"/>
  <c r="U64" i="4" s="1"/>
  <c r="AA64" i="4" s="1"/>
  <c r="O65" i="4"/>
  <c r="U65" i="4" s="1"/>
  <c r="AA65" i="4" s="1"/>
  <c r="I89" i="4"/>
  <c r="O89" i="4" s="1"/>
  <c r="U89" i="4" s="1"/>
  <c r="AA89" i="4" s="1"/>
  <c r="O90" i="4"/>
  <c r="U90" i="4" s="1"/>
  <c r="AA90" i="4" s="1"/>
  <c r="I126" i="4"/>
  <c r="O127" i="4"/>
  <c r="U127" i="4" s="1"/>
  <c r="AA127" i="4" s="1"/>
  <c r="H67" i="4"/>
  <c r="N67" i="4" s="1"/>
  <c r="T67" i="4" s="1"/>
  <c r="Z67" i="4" s="1"/>
  <c r="N68" i="4"/>
  <c r="T68" i="4" s="1"/>
  <c r="Z68" i="4" s="1"/>
  <c r="H212" i="4"/>
  <c r="N212" i="4" s="1"/>
  <c r="T212" i="4" s="1"/>
  <c r="Z212" i="4" s="1"/>
  <c r="N213" i="4"/>
  <c r="T213" i="4" s="1"/>
  <c r="Z213" i="4" s="1"/>
  <c r="H329" i="4"/>
  <c r="N329" i="4" s="1"/>
  <c r="T329" i="4" s="1"/>
  <c r="Z329" i="4" s="1"/>
  <c r="N330" i="4"/>
  <c r="T330" i="4" s="1"/>
  <c r="Z330" i="4" s="1"/>
  <c r="H89" i="4"/>
  <c r="N89" i="4" s="1"/>
  <c r="T89" i="4" s="1"/>
  <c r="Z89" i="4" s="1"/>
  <c r="N90" i="4"/>
  <c r="T90" i="4" s="1"/>
  <c r="Z90" i="4" s="1"/>
  <c r="H126" i="4"/>
  <c r="N127" i="4"/>
  <c r="T127" i="4" s="1"/>
  <c r="Z127" i="4" s="1"/>
  <c r="K170" i="2"/>
  <c r="Q171" i="2"/>
  <c r="W171" i="2" s="1"/>
  <c r="AC171" i="2" s="1"/>
  <c r="K105" i="2"/>
  <c r="Q105" i="2" s="1"/>
  <c r="W105" i="2" s="1"/>
  <c r="AC105" i="2" s="1"/>
  <c r="Q106" i="2"/>
  <c r="W106" i="2" s="1"/>
  <c r="AC106" i="2" s="1"/>
  <c r="I108" i="2"/>
  <c r="O108" i="2" s="1"/>
  <c r="U108" i="2" s="1"/>
  <c r="AA108" i="2" s="1"/>
  <c r="O109" i="2"/>
  <c r="U109" i="2" s="1"/>
  <c r="AA109" i="2" s="1"/>
  <c r="K192" i="2"/>
  <c r="Q193" i="2"/>
  <c r="W193" i="2" s="1"/>
  <c r="AC193" i="2" s="1"/>
  <c r="J105" i="2"/>
  <c r="P105" i="2" s="1"/>
  <c r="V105" i="2" s="1"/>
  <c r="AB105" i="2" s="1"/>
  <c r="P106" i="2"/>
  <c r="V106" i="2" s="1"/>
  <c r="AB106" i="2" s="1"/>
  <c r="I170" i="2"/>
  <c r="O170" i="2" s="1"/>
  <c r="U170" i="2" s="1"/>
  <c r="AA170" i="2" s="1"/>
  <c r="O171" i="2"/>
  <c r="U171" i="2" s="1"/>
  <c r="AA171" i="2" s="1"/>
  <c r="J192" i="2"/>
  <c r="P193" i="2"/>
  <c r="V193" i="2" s="1"/>
  <c r="AB193" i="2" s="1"/>
  <c r="I45" i="2"/>
  <c r="O45" i="2" s="1"/>
  <c r="U45" i="2" s="1"/>
  <c r="AA45" i="2" s="1"/>
  <c r="O46" i="2"/>
  <c r="U46" i="2" s="1"/>
  <c r="AA46" i="2" s="1"/>
  <c r="J170" i="2"/>
  <c r="P171" i="2"/>
  <c r="V171" i="2" s="1"/>
  <c r="AB171" i="2" s="1"/>
  <c r="I192" i="2"/>
  <c r="O193" i="2"/>
  <c r="U193" i="2" s="1"/>
  <c r="AA193" i="2" s="1"/>
  <c r="I105" i="2"/>
  <c r="O105" i="2" s="1"/>
  <c r="U105" i="2" s="1"/>
  <c r="AA105" i="2" s="1"/>
  <c r="O106" i="2"/>
  <c r="U106" i="2" s="1"/>
  <c r="AA106" i="2" s="1"/>
  <c r="K127" i="2"/>
  <c r="Q128" i="2"/>
  <c r="W128" i="2" s="1"/>
  <c r="AC128" i="2" s="1"/>
  <c r="J45" i="2"/>
  <c r="P45" i="2" s="1"/>
  <c r="V45" i="2" s="1"/>
  <c r="AB45" i="2" s="1"/>
  <c r="P46" i="2"/>
  <c r="V46" i="2" s="1"/>
  <c r="AB46" i="2" s="1"/>
  <c r="I127" i="2"/>
  <c r="O128" i="2"/>
  <c r="U128" i="2" s="1"/>
  <c r="AA128" i="2" s="1"/>
  <c r="K108" i="2"/>
  <c r="Q108" i="2" s="1"/>
  <c r="W108" i="2" s="1"/>
  <c r="AC108" i="2" s="1"/>
  <c r="Q109" i="2"/>
  <c r="W109" i="2" s="1"/>
  <c r="AC109" i="2" s="1"/>
  <c r="J127" i="2"/>
  <c r="P128" i="2"/>
  <c r="V128" i="2" s="1"/>
  <c r="AB128" i="2" s="1"/>
  <c r="J108" i="2"/>
  <c r="P108" i="2" s="1"/>
  <c r="V108" i="2" s="1"/>
  <c r="AB108" i="2" s="1"/>
  <c r="P109" i="2"/>
  <c r="V109" i="2" s="1"/>
  <c r="AB109" i="2" s="1"/>
  <c r="K45" i="2"/>
  <c r="Q45" i="2" s="1"/>
  <c r="W45" i="2" s="1"/>
  <c r="AC45" i="2" s="1"/>
  <c r="Q46" i="2"/>
  <c r="W46" i="2" s="1"/>
  <c r="AC46" i="2" s="1"/>
  <c r="G64" i="4"/>
  <c r="M64" i="4" s="1"/>
  <c r="S64" i="4" s="1"/>
  <c r="Y64" i="4" s="1"/>
  <c r="I73" i="2"/>
  <c r="K73" i="2"/>
  <c r="J73" i="2"/>
  <c r="I123" i="4"/>
  <c r="H123" i="4"/>
  <c r="G123" i="4"/>
  <c r="I120" i="4"/>
  <c r="H120" i="4"/>
  <c r="G120" i="4"/>
  <c r="I112" i="4"/>
  <c r="H112" i="4"/>
  <c r="G112" i="4"/>
  <c r="G122" i="4" l="1"/>
  <c r="M122" i="4" s="1"/>
  <c r="S122" i="4" s="1"/>
  <c r="Y122" i="4" s="1"/>
  <c r="M123" i="4"/>
  <c r="S123" i="4" s="1"/>
  <c r="Y123" i="4" s="1"/>
  <c r="G111" i="4"/>
  <c r="M111" i="4" s="1"/>
  <c r="S111" i="4" s="1"/>
  <c r="Y111" i="4" s="1"/>
  <c r="M112" i="4"/>
  <c r="S112" i="4" s="1"/>
  <c r="Y112" i="4" s="1"/>
  <c r="G125" i="4"/>
  <c r="M125" i="4" s="1"/>
  <c r="S125" i="4" s="1"/>
  <c r="Y125" i="4" s="1"/>
  <c r="M126" i="4"/>
  <c r="S126" i="4" s="1"/>
  <c r="Y126" i="4" s="1"/>
  <c r="H111" i="4"/>
  <c r="N111" i="4" s="1"/>
  <c r="T111" i="4" s="1"/>
  <c r="Z111" i="4" s="1"/>
  <c r="N112" i="4"/>
  <c r="T112" i="4" s="1"/>
  <c r="Z112" i="4" s="1"/>
  <c r="I119" i="4"/>
  <c r="O119" i="4" s="1"/>
  <c r="U119" i="4" s="1"/>
  <c r="AA119" i="4" s="1"/>
  <c r="O120" i="4"/>
  <c r="U120" i="4" s="1"/>
  <c r="AA120" i="4" s="1"/>
  <c r="I111" i="4"/>
  <c r="O111" i="4" s="1"/>
  <c r="U111" i="4" s="1"/>
  <c r="AA111" i="4" s="1"/>
  <c r="O112" i="4"/>
  <c r="U112" i="4" s="1"/>
  <c r="AA112" i="4" s="1"/>
  <c r="H125" i="4"/>
  <c r="N125" i="4" s="1"/>
  <c r="T125" i="4" s="1"/>
  <c r="Z125" i="4" s="1"/>
  <c r="N126" i="4"/>
  <c r="T126" i="4" s="1"/>
  <c r="Z126" i="4" s="1"/>
  <c r="G119" i="4"/>
  <c r="M119" i="4" s="1"/>
  <c r="S119" i="4" s="1"/>
  <c r="Y119" i="4" s="1"/>
  <c r="M120" i="4"/>
  <c r="S120" i="4" s="1"/>
  <c r="Y120" i="4" s="1"/>
  <c r="H122" i="4"/>
  <c r="N122" i="4" s="1"/>
  <c r="T122" i="4" s="1"/>
  <c r="Z122" i="4" s="1"/>
  <c r="N123" i="4"/>
  <c r="T123" i="4" s="1"/>
  <c r="Z123" i="4" s="1"/>
  <c r="H119" i="4"/>
  <c r="N119" i="4" s="1"/>
  <c r="T119" i="4" s="1"/>
  <c r="Z119" i="4" s="1"/>
  <c r="N120" i="4"/>
  <c r="T120" i="4" s="1"/>
  <c r="Z120" i="4" s="1"/>
  <c r="I122" i="4"/>
  <c r="O122" i="4" s="1"/>
  <c r="U122" i="4" s="1"/>
  <c r="AA122" i="4" s="1"/>
  <c r="O123" i="4"/>
  <c r="U123" i="4" s="1"/>
  <c r="AA123" i="4" s="1"/>
  <c r="I125" i="4"/>
  <c r="O125" i="4" s="1"/>
  <c r="U125" i="4" s="1"/>
  <c r="AA125" i="4" s="1"/>
  <c r="O126" i="4"/>
  <c r="U126" i="4" s="1"/>
  <c r="AA126" i="4" s="1"/>
  <c r="K72" i="2"/>
  <c r="Q72" i="2" s="1"/>
  <c r="W72" i="2" s="1"/>
  <c r="AC72" i="2" s="1"/>
  <c r="Q73" i="2"/>
  <c r="W73" i="2" s="1"/>
  <c r="AC73" i="2" s="1"/>
  <c r="I191" i="2"/>
  <c r="O192" i="2"/>
  <c r="U192" i="2" s="1"/>
  <c r="AA192" i="2" s="1"/>
  <c r="K191" i="2"/>
  <c r="Q192" i="2"/>
  <c r="W192" i="2" s="1"/>
  <c r="AC192" i="2" s="1"/>
  <c r="I72" i="2"/>
  <c r="O72" i="2" s="1"/>
  <c r="U72" i="2" s="1"/>
  <c r="AA72" i="2" s="1"/>
  <c r="O73" i="2"/>
  <c r="U73" i="2" s="1"/>
  <c r="AA73" i="2" s="1"/>
  <c r="J166" i="2"/>
  <c r="P170" i="2"/>
  <c r="V170" i="2" s="1"/>
  <c r="AB170" i="2" s="1"/>
  <c r="J191" i="2"/>
  <c r="P192" i="2"/>
  <c r="V192" i="2" s="1"/>
  <c r="AB192" i="2" s="1"/>
  <c r="K166" i="2"/>
  <c r="Q170" i="2"/>
  <c r="W170" i="2" s="1"/>
  <c r="AC170" i="2" s="1"/>
  <c r="J72" i="2"/>
  <c r="P72" i="2" s="1"/>
  <c r="V72" i="2" s="1"/>
  <c r="AB72" i="2" s="1"/>
  <c r="P73" i="2"/>
  <c r="V73" i="2" s="1"/>
  <c r="AB73" i="2" s="1"/>
  <c r="J123" i="2"/>
  <c r="P127" i="2"/>
  <c r="V127" i="2" s="1"/>
  <c r="AB127" i="2" s="1"/>
  <c r="I123" i="2"/>
  <c r="O127" i="2"/>
  <c r="U127" i="2" s="1"/>
  <c r="AA127" i="2" s="1"/>
  <c r="K123" i="2"/>
  <c r="Q127" i="2"/>
  <c r="W127" i="2" s="1"/>
  <c r="AC127" i="2" s="1"/>
  <c r="I405" i="4"/>
  <c r="O405" i="4" s="1"/>
  <c r="U405" i="4" s="1"/>
  <c r="AA405" i="4" s="1"/>
  <c r="H405" i="4"/>
  <c r="N405" i="4" s="1"/>
  <c r="T405" i="4" s="1"/>
  <c r="Z405" i="4" s="1"/>
  <c r="G405" i="4"/>
  <c r="M405" i="4" s="1"/>
  <c r="S405" i="4" s="1"/>
  <c r="Y405" i="4" s="1"/>
  <c r="I403" i="4"/>
  <c r="O403" i="4" s="1"/>
  <c r="U403" i="4" s="1"/>
  <c r="AA403" i="4" s="1"/>
  <c r="H403" i="4"/>
  <c r="N403" i="4" s="1"/>
  <c r="T403" i="4" s="1"/>
  <c r="Z403" i="4" s="1"/>
  <c r="G403" i="4"/>
  <c r="M403" i="4" s="1"/>
  <c r="S403" i="4" s="1"/>
  <c r="Y403" i="4" s="1"/>
  <c r="I519" i="4"/>
  <c r="O519" i="4" s="1"/>
  <c r="U519" i="4" s="1"/>
  <c r="AA519" i="4" s="1"/>
  <c r="H519" i="4"/>
  <c r="N519" i="4" s="1"/>
  <c r="T519" i="4" s="1"/>
  <c r="Z519" i="4" s="1"/>
  <c r="G519" i="4"/>
  <c r="M519" i="4" s="1"/>
  <c r="S519" i="4" s="1"/>
  <c r="Y519" i="4" s="1"/>
  <c r="H118" i="4" l="1"/>
  <c r="H114" i="4" s="1"/>
  <c r="N114" i="4" s="1"/>
  <c r="T114" i="4" s="1"/>
  <c r="Z114" i="4" s="1"/>
  <c r="G118" i="4"/>
  <c r="G114" i="4" s="1"/>
  <c r="M114" i="4" s="1"/>
  <c r="S114" i="4" s="1"/>
  <c r="Y114" i="4" s="1"/>
  <c r="I118" i="4"/>
  <c r="K165" i="2"/>
  <c r="Q166" i="2"/>
  <c r="W166" i="2" s="1"/>
  <c r="AC166" i="2" s="1"/>
  <c r="J165" i="2"/>
  <c r="P166" i="2"/>
  <c r="V166" i="2" s="1"/>
  <c r="AB166" i="2" s="1"/>
  <c r="K190" i="2"/>
  <c r="Q190" i="2" s="1"/>
  <c r="W190" i="2" s="1"/>
  <c r="AC190" i="2" s="1"/>
  <c r="Q191" i="2"/>
  <c r="W191" i="2" s="1"/>
  <c r="AC191" i="2" s="1"/>
  <c r="J190" i="2"/>
  <c r="P190" i="2" s="1"/>
  <c r="V190" i="2" s="1"/>
  <c r="AB190" i="2" s="1"/>
  <c r="P191" i="2"/>
  <c r="V191" i="2" s="1"/>
  <c r="AB191" i="2" s="1"/>
  <c r="I190" i="2"/>
  <c r="O190" i="2" s="1"/>
  <c r="U190" i="2" s="1"/>
  <c r="AA190" i="2" s="1"/>
  <c r="O191" i="2"/>
  <c r="U191" i="2" s="1"/>
  <c r="AA191" i="2" s="1"/>
  <c r="K118" i="2"/>
  <c r="Q123" i="2"/>
  <c r="W123" i="2" s="1"/>
  <c r="AC123" i="2" s="1"/>
  <c r="J118" i="2"/>
  <c r="P123" i="2"/>
  <c r="V123" i="2" s="1"/>
  <c r="AB123" i="2" s="1"/>
  <c r="I118" i="2"/>
  <c r="O123" i="2"/>
  <c r="U123" i="2" s="1"/>
  <c r="AA123" i="2" s="1"/>
  <c r="G402" i="4"/>
  <c r="M402" i="4" s="1"/>
  <c r="S402" i="4" s="1"/>
  <c r="Y402" i="4" s="1"/>
  <c r="G652" i="4"/>
  <c r="M652" i="4" s="1"/>
  <c r="S652" i="4" s="1"/>
  <c r="Y652" i="4" s="1"/>
  <c r="I878" i="2"/>
  <c r="O878" i="2" s="1"/>
  <c r="U878" i="2" s="1"/>
  <c r="AA878" i="2" s="1"/>
  <c r="M118" i="4" l="1"/>
  <c r="S118" i="4" s="1"/>
  <c r="Y118" i="4" s="1"/>
  <c r="N118" i="4"/>
  <c r="T118" i="4" s="1"/>
  <c r="Z118" i="4" s="1"/>
  <c r="I114" i="4"/>
  <c r="O114" i="4" s="1"/>
  <c r="U114" i="4" s="1"/>
  <c r="AA114" i="4" s="1"/>
  <c r="O118" i="4"/>
  <c r="U118" i="4" s="1"/>
  <c r="AA118" i="4" s="1"/>
  <c r="J164" i="2"/>
  <c r="P164" i="2" s="1"/>
  <c r="V164" i="2" s="1"/>
  <c r="AB164" i="2" s="1"/>
  <c r="P165" i="2"/>
  <c r="V165" i="2" s="1"/>
  <c r="AB165" i="2" s="1"/>
  <c r="K164" i="2"/>
  <c r="Q164" i="2" s="1"/>
  <c r="W164" i="2" s="1"/>
  <c r="AC164" i="2" s="1"/>
  <c r="Q165" i="2"/>
  <c r="W165" i="2" s="1"/>
  <c r="AC165" i="2" s="1"/>
  <c r="J117" i="2"/>
  <c r="P117" i="2" s="1"/>
  <c r="V117" i="2" s="1"/>
  <c r="AB117" i="2" s="1"/>
  <c r="P118" i="2"/>
  <c r="V118" i="2" s="1"/>
  <c r="AB118" i="2" s="1"/>
  <c r="I117" i="2"/>
  <c r="O117" i="2" s="1"/>
  <c r="U117" i="2" s="1"/>
  <c r="AA117" i="2" s="1"/>
  <c r="O118" i="2"/>
  <c r="U118" i="2" s="1"/>
  <c r="AA118" i="2" s="1"/>
  <c r="K117" i="2"/>
  <c r="Q117" i="2" s="1"/>
  <c r="W117" i="2" s="1"/>
  <c r="AC117" i="2" s="1"/>
  <c r="Q118" i="2"/>
  <c r="W118" i="2" s="1"/>
  <c r="AC118" i="2" s="1"/>
  <c r="I196" i="4"/>
  <c r="H196" i="4"/>
  <c r="G196" i="4"/>
  <c r="I194" i="4"/>
  <c r="H194" i="4"/>
  <c r="G194" i="4"/>
  <c r="I192" i="4"/>
  <c r="H192" i="4"/>
  <c r="G192" i="4"/>
  <c r="G193" i="4" l="1"/>
  <c r="M193" i="4" s="1"/>
  <c r="S193" i="4" s="1"/>
  <c r="Y193" i="4" s="1"/>
  <c r="M194" i="4"/>
  <c r="S194" i="4" s="1"/>
  <c r="Y194" i="4" s="1"/>
  <c r="G191" i="4"/>
  <c r="M191" i="4" s="1"/>
  <c r="S191" i="4" s="1"/>
  <c r="Y191" i="4" s="1"/>
  <c r="M192" i="4"/>
  <c r="S192" i="4" s="1"/>
  <c r="Y192" i="4" s="1"/>
  <c r="H193" i="4"/>
  <c r="N193" i="4" s="1"/>
  <c r="T193" i="4" s="1"/>
  <c r="Z193" i="4" s="1"/>
  <c r="N194" i="4"/>
  <c r="T194" i="4" s="1"/>
  <c r="Z194" i="4" s="1"/>
  <c r="H191" i="4"/>
  <c r="N191" i="4" s="1"/>
  <c r="T191" i="4" s="1"/>
  <c r="Z191" i="4" s="1"/>
  <c r="N192" i="4"/>
  <c r="T192" i="4" s="1"/>
  <c r="Z192" i="4" s="1"/>
  <c r="I193" i="4"/>
  <c r="O193" i="4" s="1"/>
  <c r="U193" i="4" s="1"/>
  <c r="AA193" i="4" s="1"/>
  <c r="O194" i="4"/>
  <c r="U194" i="4" s="1"/>
  <c r="AA194" i="4" s="1"/>
  <c r="I191" i="4"/>
  <c r="O191" i="4" s="1"/>
  <c r="U191" i="4" s="1"/>
  <c r="AA191" i="4" s="1"/>
  <c r="O192" i="4"/>
  <c r="U192" i="4" s="1"/>
  <c r="AA192" i="4" s="1"/>
  <c r="G195" i="4"/>
  <c r="M195" i="4" s="1"/>
  <c r="S195" i="4" s="1"/>
  <c r="Y195" i="4" s="1"/>
  <c r="M196" i="4"/>
  <c r="S196" i="4" s="1"/>
  <c r="Y196" i="4" s="1"/>
  <c r="H195" i="4"/>
  <c r="N195" i="4" s="1"/>
  <c r="T195" i="4" s="1"/>
  <c r="Z195" i="4" s="1"/>
  <c r="N196" i="4"/>
  <c r="T196" i="4" s="1"/>
  <c r="Z196" i="4" s="1"/>
  <c r="I195" i="4"/>
  <c r="O195" i="4" s="1"/>
  <c r="U195" i="4" s="1"/>
  <c r="AA195" i="4" s="1"/>
  <c r="O196" i="4"/>
  <c r="U196" i="4" s="1"/>
  <c r="AA196" i="4" s="1"/>
  <c r="J371" i="2"/>
  <c r="K371" i="2"/>
  <c r="I199" i="4"/>
  <c r="O199" i="4" s="1"/>
  <c r="U199" i="4" s="1"/>
  <c r="AA199" i="4" s="1"/>
  <c r="H199" i="4"/>
  <c r="N199" i="4" s="1"/>
  <c r="T199" i="4" s="1"/>
  <c r="Z199" i="4" s="1"/>
  <c r="G199" i="4"/>
  <c r="M199" i="4" s="1"/>
  <c r="S199" i="4" s="1"/>
  <c r="Y199" i="4" s="1"/>
  <c r="G190" i="4" l="1"/>
  <c r="M190" i="4" s="1"/>
  <c r="S190" i="4" s="1"/>
  <c r="Y190" i="4" s="1"/>
  <c r="I190" i="4"/>
  <c r="O190" i="4" s="1"/>
  <c r="U190" i="4" s="1"/>
  <c r="AA190" i="4" s="1"/>
  <c r="H190" i="4"/>
  <c r="N190" i="4" s="1"/>
  <c r="T190" i="4" s="1"/>
  <c r="Z190" i="4" s="1"/>
  <c r="K370" i="2"/>
  <c r="Q370" i="2" s="1"/>
  <c r="W370" i="2" s="1"/>
  <c r="AC370" i="2" s="1"/>
  <c r="Q371" i="2"/>
  <c r="W371" i="2" s="1"/>
  <c r="AC371" i="2" s="1"/>
  <c r="J370" i="2"/>
  <c r="P370" i="2" s="1"/>
  <c r="V370" i="2" s="1"/>
  <c r="AB370" i="2" s="1"/>
  <c r="P371" i="2"/>
  <c r="V371" i="2" s="1"/>
  <c r="AB371" i="2" s="1"/>
  <c r="J536" i="2"/>
  <c r="P536" i="2" s="1"/>
  <c r="V536" i="2" s="1"/>
  <c r="AB536" i="2" s="1"/>
  <c r="K536" i="2"/>
  <c r="Q536" i="2" s="1"/>
  <c r="W536" i="2" s="1"/>
  <c r="AC536" i="2" s="1"/>
  <c r="I536" i="2"/>
  <c r="O536" i="2" s="1"/>
  <c r="U536" i="2" s="1"/>
  <c r="AA536" i="2" s="1"/>
  <c r="J505" i="2" l="1"/>
  <c r="K505" i="2"/>
  <c r="K495" i="2"/>
  <c r="Q495" i="2" s="1"/>
  <c r="W495" i="2" s="1"/>
  <c r="AC495" i="2" s="1"/>
  <c r="J495" i="2"/>
  <c r="P495" i="2" s="1"/>
  <c r="V495" i="2" s="1"/>
  <c r="AB495" i="2" s="1"/>
  <c r="I495" i="2"/>
  <c r="O495" i="2" s="1"/>
  <c r="U495" i="2" s="1"/>
  <c r="AA495" i="2" s="1"/>
  <c r="I282" i="4"/>
  <c r="O282" i="4" s="1"/>
  <c r="U282" i="4" s="1"/>
  <c r="AA282" i="4" s="1"/>
  <c r="H282" i="4"/>
  <c r="N282" i="4" s="1"/>
  <c r="T282" i="4" s="1"/>
  <c r="Z282" i="4" s="1"/>
  <c r="G282" i="4"/>
  <c r="M282" i="4" s="1"/>
  <c r="S282" i="4" s="1"/>
  <c r="Y282" i="4" s="1"/>
  <c r="K481" i="2"/>
  <c r="J481" i="2"/>
  <c r="I481" i="2"/>
  <c r="G284" i="4"/>
  <c r="H284" i="4"/>
  <c r="I284" i="4"/>
  <c r="H239" i="4"/>
  <c r="N239" i="4" s="1"/>
  <c r="T239" i="4" s="1"/>
  <c r="Z239" i="4" s="1"/>
  <c r="I239" i="4"/>
  <c r="O239" i="4" s="1"/>
  <c r="U239" i="4" s="1"/>
  <c r="AA239" i="4" s="1"/>
  <c r="G239" i="4"/>
  <c r="M239" i="4" s="1"/>
  <c r="S239" i="4" s="1"/>
  <c r="Y239" i="4" s="1"/>
  <c r="J470" i="2"/>
  <c r="P470" i="2" s="1"/>
  <c r="V470" i="2" s="1"/>
  <c r="AB470" i="2" s="1"/>
  <c r="K470" i="2"/>
  <c r="Q470" i="2" s="1"/>
  <c r="W470" i="2" s="1"/>
  <c r="AC470" i="2" s="1"/>
  <c r="I470" i="2"/>
  <c r="O470" i="2" s="1"/>
  <c r="U470" i="2" s="1"/>
  <c r="AA470" i="2" s="1"/>
  <c r="I461" i="2"/>
  <c r="O461" i="2" s="1"/>
  <c r="U461" i="2" s="1"/>
  <c r="AA461" i="2" s="1"/>
  <c r="J466" i="2"/>
  <c r="P466" i="2" s="1"/>
  <c r="V466" i="2" s="1"/>
  <c r="AB466" i="2" s="1"/>
  <c r="K466" i="2"/>
  <c r="Q466" i="2" s="1"/>
  <c r="W466" i="2" s="1"/>
  <c r="AC466" i="2" s="1"/>
  <c r="K468" i="2"/>
  <c r="Q468" i="2" s="1"/>
  <c r="W468" i="2" s="1"/>
  <c r="AC468" i="2" s="1"/>
  <c r="J468" i="2"/>
  <c r="P468" i="2" s="1"/>
  <c r="V468" i="2" s="1"/>
  <c r="AB468" i="2" s="1"/>
  <c r="I468" i="2"/>
  <c r="O468" i="2" s="1"/>
  <c r="U468" i="2" s="1"/>
  <c r="AA468" i="2" s="1"/>
  <c r="I466" i="2"/>
  <c r="O466" i="2" s="1"/>
  <c r="U466" i="2" s="1"/>
  <c r="AA466" i="2" s="1"/>
  <c r="I188" i="4"/>
  <c r="O188" i="4" s="1"/>
  <c r="U188" i="4" s="1"/>
  <c r="AA188" i="4" s="1"/>
  <c r="H188" i="4"/>
  <c r="N188" i="4" s="1"/>
  <c r="T188" i="4" s="1"/>
  <c r="Z188" i="4" s="1"/>
  <c r="G188" i="4"/>
  <c r="M188" i="4" s="1"/>
  <c r="S188" i="4" s="1"/>
  <c r="Y188" i="4" s="1"/>
  <c r="I186" i="4"/>
  <c r="O186" i="4" s="1"/>
  <c r="U186" i="4" s="1"/>
  <c r="AA186" i="4" s="1"/>
  <c r="H186" i="4"/>
  <c r="N186" i="4" s="1"/>
  <c r="T186" i="4" s="1"/>
  <c r="Z186" i="4" s="1"/>
  <c r="G186" i="4"/>
  <c r="M186" i="4" s="1"/>
  <c r="S186" i="4" s="1"/>
  <c r="Y186" i="4" s="1"/>
  <c r="I184" i="4"/>
  <c r="O184" i="4" s="1"/>
  <c r="U184" i="4" s="1"/>
  <c r="AA184" i="4" s="1"/>
  <c r="H184" i="4"/>
  <c r="N184" i="4" s="1"/>
  <c r="T184" i="4" s="1"/>
  <c r="Z184" i="4" s="1"/>
  <c r="G184" i="4"/>
  <c r="M184" i="4" s="1"/>
  <c r="S184" i="4" s="1"/>
  <c r="Y184" i="4" s="1"/>
  <c r="J450" i="2"/>
  <c r="K450" i="2"/>
  <c r="I450" i="2"/>
  <c r="I249" i="4"/>
  <c r="O249" i="4" s="1"/>
  <c r="U249" i="4" s="1"/>
  <c r="AA249" i="4" s="1"/>
  <c r="H249" i="4"/>
  <c r="N249" i="4" s="1"/>
  <c r="T249" i="4" s="1"/>
  <c r="Z249" i="4" s="1"/>
  <c r="G249" i="4"/>
  <c r="M249" i="4" s="1"/>
  <c r="S249" i="4" s="1"/>
  <c r="Y249" i="4" s="1"/>
  <c r="I228" i="4"/>
  <c r="O228" i="4" s="1"/>
  <c r="U228" i="4" s="1"/>
  <c r="AA228" i="4" s="1"/>
  <c r="H228" i="4"/>
  <c r="N228" i="4" s="1"/>
  <c r="T228" i="4" s="1"/>
  <c r="Z228" i="4" s="1"/>
  <c r="G228" i="4"/>
  <c r="M228" i="4" s="1"/>
  <c r="S228" i="4" s="1"/>
  <c r="Y228" i="4" s="1"/>
  <c r="I176" i="4"/>
  <c r="O176" i="4" s="1"/>
  <c r="U176" i="4" s="1"/>
  <c r="AA176" i="4" s="1"/>
  <c r="H176" i="4"/>
  <c r="N176" i="4" s="1"/>
  <c r="T176" i="4" s="1"/>
  <c r="Z176" i="4" s="1"/>
  <c r="G176" i="4"/>
  <c r="M176" i="4" s="1"/>
  <c r="S176" i="4" s="1"/>
  <c r="Y176" i="4" s="1"/>
  <c r="J411" i="2"/>
  <c r="K411" i="2"/>
  <c r="I411" i="2"/>
  <c r="G283" i="4" l="1"/>
  <c r="M283" i="4" s="1"/>
  <c r="S283" i="4" s="1"/>
  <c r="Y283" i="4" s="1"/>
  <c r="M284" i="4"/>
  <c r="S284" i="4" s="1"/>
  <c r="Y284" i="4" s="1"/>
  <c r="I283" i="4"/>
  <c r="O283" i="4" s="1"/>
  <c r="U283" i="4" s="1"/>
  <c r="AA283" i="4" s="1"/>
  <c r="O284" i="4"/>
  <c r="U284" i="4" s="1"/>
  <c r="AA284" i="4" s="1"/>
  <c r="H283" i="4"/>
  <c r="N283" i="4" s="1"/>
  <c r="T283" i="4" s="1"/>
  <c r="Z283" i="4" s="1"/>
  <c r="N284" i="4"/>
  <c r="T284" i="4" s="1"/>
  <c r="Z284" i="4" s="1"/>
  <c r="I410" i="2"/>
  <c r="O410" i="2" s="1"/>
  <c r="U410" i="2" s="1"/>
  <c r="AA410" i="2" s="1"/>
  <c r="O411" i="2"/>
  <c r="U411" i="2" s="1"/>
  <c r="AA411" i="2" s="1"/>
  <c r="I449" i="2"/>
  <c r="O450" i="2"/>
  <c r="U450" i="2" s="1"/>
  <c r="AA450" i="2" s="1"/>
  <c r="I480" i="2"/>
  <c r="O480" i="2" s="1"/>
  <c r="U480" i="2" s="1"/>
  <c r="AA480" i="2" s="1"/>
  <c r="O481" i="2"/>
  <c r="U481" i="2" s="1"/>
  <c r="AA481" i="2" s="1"/>
  <c r="K410" i="2"/>
  <c r="Q410" i="2" s="1"/>
  <c r="W410" i="2" s="1"/>
  <c r="AC410" i="2" s="1"/>
  <c r="Q411" i="2"/>
  <c r="W411" i="2" s="1"/>
  <c r="AC411" i="2" s="1"/>
  <c r="K449" i="2"/>
  <c r="Q450" i="2"/>
  <c r="W450" i="2" s="1"/>
  <c r="AC450" i="2" s="1"/>
  <c r="J480" i="2"/>
  <c r="P480" i="2" s="1"/>
  <c r="V480" i="2" s="1"/>
  <c r="AB480" i="2" s="1"/>
  <c r="P481" i="2"/>
  <c r="V481" i="2" s="1"/>
  <c r="AB481" i="2" s="1"/>
  <c r="K504" i="2"/>
  <c r="Q505" i="2"/>
  <c r="W505" i="2" s="1"/>
  <c r="AC505" i="2" s="1"/>
  <c r="J410" i="2"/>
  <c r="P410" i="2" s="1"/>
  <c r="V410" i="2" s="1"/>
  <c r="AB410" i="2" s="1"/>
  <c r="P411" i="2"/>
  <c r="V411" i="2" s="1"/>
  <c r="AB411" i="2" s="1"/>
  <c r="J449" i="2"/>
  <c r="P450" i="2"/>
  <c r="V450" i="2" s="1"/>
  <c r="AB450" i="2" s="1"/>
  <c r="K480" i="2"/>
  <c r="Q480" i="2" s="1"/>
  <c r="W480" i="2" s="1"/>
  <c r="AC480" i="2" s="1"/>
  <c r="Q481" i="2"/>
  <c r="W481" i="2" s="1"/>
  <c r="AC481" i="2" s="1"/>
  <c r="J504" i="2"/>
  <c r="P505" i="2"/>
  <c r="V505" i="2" s="1"/>
  <c r="AB505" i="2" s="1"/>
  <c r="G183" i="4"/>
  <c r="M183" i="4" s="1"/>
  <c r="S183" i="4" s="1"/>
  <c r="Y183" i="4" s="1"/>
  <c r="H183" i="4"/>
  <c r="N183" i="4" s="1"/>
  <c r="T183" i="4" s="1"/>
  <c r="Z183" i="4" s="1"/>
  <c r="I183" i="4"/>
  <c r="O183" i="4" s="1"/>
  <c r="U183" i="4" s="1"/>
  <c r="AA183" i="4" s="1"/>
  <c r="I224" i="4"/>
  <c r="O224" i="4" s="1"/>
  <c r="U224" i="4" s="1"/>
  <c r="AA224" i="4" s="1"/>
  <c r="H224" i="4"/>
  <c r="N224" i="4" s="1"/>
  <c r="T224" i="4" s="1"/>
  <c r="Z224" i="4" s="1"/>
  <c r="G224" i="4"/>
  <c r="M224" i="4" s="1"/>
  <c r="S224" i="4" s="1"/>
  <c r="Y224" i="4" s="1"/>
  <c r="I222" i="4"/>
  <c r="O222" i="4" s="1"/>
  <c r="U222" i="4" s="1"/>
  <c r="AA222" i="4" s="1"/>
  <c r="H222" i="4"/>
  <c r="N222" i="4" s="1"/>
  <c r="T222" i="4" s="1"/>
  <c r="Z222" i="4" s="1"/>
  <c r="G222" i="4"/>
  <c r="M222" i="4" s="1"/>
  <c r="S222" i="4" s="1"/>
  <c r="Y222" i="4" s="1"/>
  <c r="I179" i="4"/>
  <c r="O179" i="4" s="1"/>
  <c r="U179" i="4" s="1"/>
  <c r="AA179" i="4" s="1"/>
  <c r="H179" i="4"/>
  <c r="N179" i="4" s="1"/>
  <c r="T179" i="4" s="1"/>
  <c r="Z179" i="4" s="1"/>
  <c r="G179" i="4"/>
  <c r="M179" i="4" s="1"/>
  <c r="S179" i="4" s="1"/>
  <c r="Y179" i="4" s="1"/>
  <c r="J368" i="2"/>
  <c r="K368" i="2"/>
  <c r="I368" i="2"/>
  <c r="H269" i="4"/>
  <c r="I269" i="4"/>
  <c r="G269" i="4"/>
  <c r="I828" i="2"/>
  <c r="O828" i="2" s="1"/>
  <c r="U828" i="2" s="1"/>
  <c r="AA828" i="2" s="1"/>
  <c r="K828" i="2"/>
  <c r="Q828" i="2" s="1"/>
  <c r="W828" i="2" s="1"/>
  <c r="AC828" i="2" s="1"/>
  <c r="J828" i="2"/>
  <c r="P828" i="2" s="1"/>
  <c r="V828" i="2" s="1"/>
  <c r="AB828" i="2" s="1"/>
  <c r="K826" i="2"/>
  <c r="Q826" i="2" s="1"/>
  <c r="W826" i="2" s="1"/>
  <c r="AC826" i="2" s="1"/>
  <c r="J826" i="2"/>
  <c r="P826" i="2" s="1"/>
  <c r="V826" i="2" s="1"/>
  <c r="AB826" i="2" s="1"/>
  <c r="I826" i="2"/>
  <c r="O826" i="2" s="1"/>
  <c r="U826" i="2" s="1"/>
  <c r="AA826" i="2" s="1"/>
  <c r="K696" i="2"/>
  <c r="J696" i="2"/>
  <c r="I696" i="2"/>
  <c r="J716" i="2"/>
  <c r="P716" i="2" s="1"/>
  <c r="V716" i="2" s="1"/>
  <c r="AB716" i="2" s="1"/>
  <c r="I716" i="2"/>
  <c r="O716" i="2" s="1"/>
  <c r="U716" i="2" s="1"/>
  <c r="AA716" i="2" s="1"/>
  <c r="K723" i="2"/>
  <c r="J723" i="2"/>
  <c r="H549" i="4"/>
  <c r="I549" i="4"/>
  <c r="G549" i="4"/>
  <c r="I268" i="4" l="1"/>
  <c r="O268" i="4" s="1"/>
  <c r="U268" i="4" s="1"/>
  <c r="AA268" i="4" s="1"/>
  <c r="O269" i="4"/>
  <c r="U269" i="4" s="1"/>
  <c r="AA269" i="4" s="1"/>
  <c r="H548" i="4"/>
  <c r="N548" i="4" s="1"/>
  <c r="T548" i="4" s="1"/>
  <c r="Z548" i="4" s="1"/>
  <c r="N549" i="4"/>
  <c r="T549" i="4" s="1"/>
  <c r="Z549" i="4" s="1"/>
  <c r="H268" i="4"/>
  <c r="N268" i="4" s="1"/>
  <c r="T268" i="4" s="1"/>
  <c r="Z268" i="4" s="1"/>
  <c r="N269" i="4"/>
  <c r="T269" i="4" s="1"/>
  <c r="Z269" i="4" s="1"/>
  <c r="I548" i="4"/>
  <c r="O548" i="4" s="1"/>
  <c r="U548" i="4" s="1"/>
  <c r="AA548" i="4" s="1"/>
  <c r="O549" i="4"/>
  <c r="U549" i="4" s="1"/>
  <c r="AA549" i="4" s="1"/>
  <c r="G548" i="4"/>
  <c r="M548" i="4" s="1"/>
  <c r="S548" i="4" s="1"/>
  <c r="Y548" i="4" s="1"/>
  <c r="M549" i="4"/>
  <c r="S549" i="4" s="1"/>
  <c r="Y549" i="4" s="1"/>
  <c r="G268" i="4"/>
  <c r="M268" i="4" s="1"/>
  <c r="S268" i="4" s="1"/>
  <c r="Y268" i="4" s="1"/>
  <c r="M269" i="4"/>
  <c r="S269" i="4" s="1"/>
  <c r="Y269" i="4" s="1"/>
  <c r="J722" i="2"/>
  <c r="P723" i="2"/>
  <c r="V723" i="2" s="1"/>
  <c r="AB723" i="2" s="1"/>
  <c r="I695" i="2"/>
  <c r="O696" i="2"/>
  <c r="U696" i="2" s="1"/>
  <c r="AA696" i="2" s="1"/>
  <c r="I367" i="2"/>
  <c r="O367" i="2" s="1"/>
  <c r="U367" i="2" s="1"/>
  <c r="AA367" i="2" s="1"/>
  <c r="O368" i="2"/>
  <c r="U368" i="2" s="1"/>
  <c r="AA368" i="2" s="1"/>
  <c r="J503" i="2"/>
  <c r="P504" i="2"/>
  <c r="V504" i="2" s="1"/>
  <c r="AB504" i="2" s="1"/>
  <c r="J448" i="2"/>
  <c r="P449" i="2"/>
  <c r="V449" i="2" s="1"/>
  <c r="AB449" i="2" s="1"/>
  <c r="K503" i="2"/>
  <c r="Q504" i="2"/>
  <c r="W504" i="2" s="1"/>
  <c r="AC504" i="2" s="1"/>
  <c r="K448" i="2"/>
  <c r="Q449" i="2"/>
  <c r="W449" i="2" s="1"/>
  <c r="AC449" i="2" s="1"/>
  <c r="K722" i="2"/>
  <c r="Q723" i="2"/>
  <c r="W723" i="2" s="1"/>
  <c r="AC723" i="2" s="1"/>
  <c r="J695" i="2"/>
  <c r="P696" i="2"/>
  <c r="V696" i="2" s="1"/>
  <c r="AB696" i="2" s="1"/>
  <c r="K367" i="2"/>
  <c r="Q367" i="2" s="1"/>
  <c r="W367" i="2" s="1"/>
  <c r="AC367" i="2" s="1"/>
  <c r="Q368" i="2"/>
  <c r="W368" i="2" s="1"/>
  <c r="AC368" i="2" s="1"/>
  <c r="K695" i="2"/>
  <c r="Q696" i="2"/>
  <c r="W696" i="2" s="1"/>
  <c r="AC696" i="2" s="1"/>
  <c r="J367" i="2"/>
  <c r="P367" i="2" s="1"/>
  <c r="V367" i="2" s="1"/>
  <c r="AB367" i="2" s="1"/>
  <c r="P368" i="2"/>
  <c r="V368" i="2" s="1"/>
  <c r="AB368" i="2" s="1"/>
  <c r="I448" i="2"/>
  <c r="O449" i="2"/>
  <c r="U449" i="2" s="1"/>
  <c r="AA449" i="2" s="1"/>
  <c r="I825" i="2"/>
  <c r="G221" i="4"/>
  <c r="M221" i="4" s="1"/>
  <c r="S221" i="4" s="1"/>
  <c r="Y221" i="4" s="1"/>
  <c r="H221" i="4"/>
  <c r="N221" i="4" s="1"/>
  <c r="T221" i="4" s="1"/>
  <c r="Z221" i="4" s="1"/>
  <c r="I221" i="4"/>
  <c r="O221" i="4" s="1"/>
  <c r="U221" i="4" s="1"/>
  <c r="AA221" i="4" s="1"/>
  <c r="K825" i="2"/>
  <c r="J825" i="2"/>
  <c r="I319" i="4"/>
  <c r="O319" i="4" s="1"/>
  <c r="U319" i="4" s="1"/>
  <c r="AA319" i="4" s="1"/>
  <c r="H319" i="4"/>
  <c r="N319" i="4" s="1"/>
  <c r="T319" i="4" s="1"/>
  <c r="Z319" i="4" s="1"/>
  <c r="G319" i="4"/>
  <c r="M319" i="4" s="1"/>
  <c r="S319" i="4" s="1"/>
  <c r="Y319" i="4" s="1"/>
  <c r="I317" i="4"/>
  <c r="O317" i="4" s="1"/>
  <c r="U317" i="4" s="1"/>
  <c r="AA317" i="4" s="1"/>
  <c r="H317" i="4"/>
  <c r="N317" i="4" s="1"/>
  <c r="T317" i="4" s="1"/>
  <c r="Z317" i="4" s="1"/>
  <c r="G317" i="4"/>
  <c r="M317" i="4" s="1"/>
  <c r="S317" i="4" s="1"/>
  <c r="Y317" i="4" s="1"/>
  <c r="I175" i="4"/>
  <c r="H175" i="4"/>
  <c r="G175" i="4"/>
  <c r="H361" i="4"/>
  <c r="N361" i="4" s="1"/>
  <c r="T361" i="4" s="1"/>
  <c r="Z361" i="4" s="1"/>
  <c r="G361" i="4"/>
  <c r="M361" i="4" s="1"/>
  <c r="S361" i="4" s="1"/>
  <c r="Y361" i="4" s="1"/>
  <c r="K263" i="2"/>
  <c r="J263" i="2"/>
  <c r="I263" i="2"/>
  <c r="G174" i="4" l="1"/>
  <c r="M174" i="4" s="1"/>
  <c r="S174" i="4" s="1"/>
  <c r="Y174" i="4" s="1"/>
  <c r="M175" i="4"/>
  <c r="S175" i="4" s="1"/>
  <c r="Y175" i="4" s="1"/>
  <c r="H174" i="4"/>
  <c r="N174" i="4" s="1"/>
  <c r="T174" i="4" s="1"/>
  <c r="Z174" i="4" s="1"/>
  <c r="N175" i="4"/>
  <c r="T175" i="4" s="1"/>
  <c r="Z175" i="4" s="1"/>
  <c r="I174" i="4"/>
  <c r="O174" i="4" s="1"/>
  <c r="U174" i="4" s="1"/>
  <c r="AA174" i="4" s="1"/>
  <c r="O175" i="4"/>
  <c r="U175" i="4" s="1"/>
  <c r="AA175" i="4" s="1"/>
  <c r="K824" i="2"/>
  <c r="Q825" i="2"/>
  <c r="W825" i="2" s="1"/>
  <c r="AC825" i="2" s="1"/>
  <c r="I824" i="2"/>
  <c r="O825" i="2"/>
  <c r="U825" i="2" s="1"/>
  <c r="AA825" i="2" s="1"/>
  <c r="K721" i="2"/>
  <c r="Q721" i="2" s="1"/>
  <c r="W721" i="2" s="1"/>
  <c r="AC721" i="2" s="1"/>
  <c r="Q722" i="2"/>
  <c r="W722" i="2" s="1"/>
  <c r="AC722" i="2" s="1"/>
  <c r="K502" i="2"/>
  <c r="Q502" i="2" s="1"/>
  <c r="W502" i="2" s="1"/>
  <c r="AC502" i="2" s="1"/>
  <c r="Q503" i="2"/>
  <c r="W503" i="2" s="1"/>
  <c r="AC503" i="2" s="1"/>
  <c r="J502" i="2"/>
  <c r="P502" i="2" s="1"/>
  <c r="V502" i="2" s="1"/>
  <c r="AB502" i="2" s="1"/>
  <c r="P503" i="2"/>
  <c r="V503" i="2" s="1"/>
  <c r="AB503" i="2" s="1"/>
  <c r="I694" i="2"/>
  <c r="O694" i="2" s="1"/>
  <c r="U694" i="2" s="1"/>
  <c r="AA694" i="2" s="1"/>
  <c r="O695" i="2"/>
  <c r="U695" i="2" s="1"/>
  <c r="AA695" i="2" s="1"/>
  <c r="I262" i="2"/>
  <c r="O262" i="2" s="1"/>
  <c r="U262" i="2" s="1"/>
  <c r="AA262" i="2" s="1"/>
  <c r="O263" i="2"/>
  <c r="U263" i="2" s="1"/>
  <c r="AA263" i="2" s="1"/>
  <c r="J262" i="2"/>
  <c r="P262" i="2" s="1"/>
  <c r="V262" i="2" s="1"/>
  <c r="AB262" i="2" s="1"/>
  <c r="P263" i="2"/>
  <c r="V263" i="2" s="1"/>
  <c r="AB263" i="2" s="1"/>
  <c r="I447" i="2"/>
  <c r="O447" i="2" s="1"/>
  <c r="U447" i="2" s="1"/>
  <c r="AA447" i="2" s="1"/>
  <c r="O448" i="2"/>
  <c r="U448" i="2" s="1"/>
  <c r="AA448" i="2" s="1"/>
  <c r="K694" i="2"/>
  <c r="Q694" i="2" s="1"/>
  <c r="W694" i="2" s="1"/>
  <c r="AC694" i="2" s="1"/>
  <c r="Q695" i="2"/>
  <c r="W695" i="2" s="1"/>
  <c r="AC695" i="2" s="1"/>
  <c r="J694" i="2"/>
  <c r="P694" i="2" s="1"/>
  <c r="V694" i="2" s="1"/>
  <c r="AB694" i="2" s="1"/>
  <c r="P695" i="2"/>
  <c r="V695" i="2" s="1"/>
  <c r="AB695" i="2" s="1"/>
  <c r="K447" i="2"/>
  <c r="Q447" i="2" s="1"/>
  <c r="W447" i="2" s="1"/>
  <c r="AC447" i="2" s="1"/>
  <c r="Q448" i="2"/>
  <c r="W448" i="2" s="1"/>
  <c r="AC448" i="2" s="1"/>
  <c r="J447" i="2"/>
  <c r="P447" i="2" s="1"/>
  <c r="V447" i="2" s="1"/>
  <c r="AB447" i="2" s="1"/>
  <c r="P448" i="2"/>
  <c r="V448" i="2" s="1"/>
  <c r="AB448" i="2" s="1"/>
  <c r="J721" i="2"/>
  <c r="P721" i="2" s="1"/>
  <c r="V721" i="2" s="1"/>
  <c r="AB721" i="2" s="1"/>
  <c r="P722" i="2"/>
  <c r="V722" i="2" s="1"/>
  <c r="AB722" i="2" s="1"/>
  <c r="K262" i="2"/>
  <c r="Q262" i="2" s="1"/>
  <c r="W262" i="2" s="1"/>
  <c r="AC262" i="2" s="1"/>
  <c r="Q263" i="2"/>
  <c r="W263" i="2" s="1"/>
  <c r="AC263" i="2" s="1"/>
  <c r="J824" i="2"/>
  <c r="P825" i="2"/>
  <c r="V825" i="2" s="1"/>
  <c r="AB825" i="2" s="1"/>
  <c r="H459" i="4"/>
  <c r="I459" i="4"/>
  <c r="G459" i="4"/>
  <c r="I458" i="4" l="1"/>
  <c r="O458" i="4" s="1"/>
  <c r="U458" i="4" s="1"/>
  <c r="AA458" i="4" s="1"/>
  <c r="O459" i="4"/>
  <c r="U459" i="4" s="1"/>
  <c r="AA459" i="4" s="1"/>
  <c r="H458" i="4"/>
  <c r="N458" i="4" s="1"/>
  <c r="T458" i="4" s="1"/>
  <c r="Z458" i="4" s="1"/>
  <c r="N459" i="4"/>
  <c r="T459" i="4" s="1"/>
  <c r="Z459" i="4" s="1"/>
  <c r="G458" i="4"/>
  <c r="M458" i="4" s="1"/>
  <c r="S458" i="4" s="1"/>
  <c r="Y458" i="4" s="1"/>
  <c r="M459" i="4"/>
  <c r="S459" i="4" s="1"/>
  <c r="Y459" i="4" s="1"/>
  <c r="K823" i="2"/>
  <c r="Q823" i="2" s="1"/>
  <c r="W823" i="2" s="1"/>
  <c r="AC823" i="2" s="1"/>
  <c r="Q824" i="2"/>
  <c r="W824" i="2" s="1"/>
  <c r="AC824" i="2" s="1"/>
  <c r="J823" i="2"/>
  <c r="P823" i="2" s="1"/>
  <c r="V823" i="2" s="1"/>
  <c r="AB823" i="2" s="1"/>
  <c r="P824" i="2"/>
  <c r="V824" i="2" s="1"/>
  <c r="AB824" i="2" s="1"/>
  <c r="I823" i="2"/>
  <c r="O823" i="2" s="1"/>
  <c r="U823" i="2" s="1"/>
  <c r="AA823" i="2" s="1"/>
  <c r="O824" i="2"/>
  <c r="U824" i="2" s="1"/>
  <c r="AA824" i="2" s="1"/>
  <c r="G535" i="4"/>
  <c r="M535" i="4" s="1"/>
  <c r="S535" i="4" s="1"/>
  <c r="Y535" i="4" s="1"/>
  <c r="H535" i="4"/>
  <c r="N535" i="4" s="1"/>
  <c r="T535" i="4" s="1"/>
  <c r="Z535" i="4" s="1"/>
  <c r="I535" i="4"/>
  <c r="O535" i="4" s="1"/>
  <c r="U535" i="4" s="1"/>
  <c r="AA535" i="4" s="1"/>
  <c r="K809" i="2"/>
  <c r="Q809" i="2" s="1"/>
  <c r="W809" i="2" s="1"/>
  <c r="AC809" i="2" s="1"/>
  <c r="J809" i="2"/>
  <c r="P809" i="2" s="1"/>
  <c r="V809" i="2" s="1"/>
  <c r="AB809" i="2" s="1"/>
  <c r="I809" i="2"/>
  <c r="O809" i="2" s="1"/>
  <c r="U809" i="2" s="1"/>
  <c r="AA809" i="2" s="1"/>
  <c r="K807" i="2"/>
  <c r="Q807" i="2" s="1"/>
  <c r="W807" i="2" s="1"/>
  <c r="AC807" i="2" s="1"/>
  <c r="J807" i="2"/>
  <c r="P807" i="2" s="1"/>
  <c r="V807" i="2" s="1"/>
  <c r="AB807" i="2" s="1"/>
  <c r="I807" i="2"/>
  <c r="O807" i="2" s="1"/>
  <c r="U807" i="2" s="1"/>
  <c r="AA807" i="2" s="1"/>
  <c r="I427" i="4"/>
  <c r="O427" i="4" s="1"/>
  <c r="U427" i="4" s="1"/>
  <c r="AA427" i="4" s="1"/>
  <c r="H427" i="4"/>
  <c r="N427" i="4" s="1"/>
  <c r="T427" i="4" s="1"/>
  <c r="Z427" i="4" s="1"/>
  <c r="G427" i="4"/>
  <c r="M427" i="4" s="1"/>
  <c r="S427" i="4" s="1"/>
  <c r="Y427" i="4" s="1"/>
  <c r="I425" i="4"/>
  <c r="O425" i="4" s="1"/>
  <c r="U425" i="4" s="1"/>
  <c r="AA425" i="4" s="1"/>
  <c r="H425" i="4"/>
  <c r="N425" i="4" s="1"/>
  <c r="T425" i="4" s="1"/>
  <c r="Z425" i="4" s="1"/>
  <c r="G425" i="4"/>
  <c r="M425" i="4" s="1"/>
  <c r="S425" i="4" s="1"/>
  <c r="Y425" i="4" s="1"/>
  <c r="J784" i="2"/>
  <c r="P784" i="2" s="1"/>
  <c r="V784" i="2" s="1"/>
  <c r="AB784" i="2" s="1"/>
  <c r="K784" i="2"/>
  <c r="Q784" i="2" s="1"/>
  <c r="W784" i="2" s="1"/>
  <c r="AC784" i="2" s="1"/>
  <c r="I784" i="2"/>
  <c r="O784" i="2" s="1"/>
  <c r="U784" i="2" s="1"/>
  <c r="AA784" i="2" s="1"/>
  <c r="K777" i="2"/>
  <c r="J777" i="2"/>
  <c r="I777" i="2"/>
  <c r="K818" i="2"/>
  <c r="J818" i="2"/>
  <c r="I818" i="2"/>
  <c r="I776" i="2" l="1"/>
  <c r="O777" i="2"/>
  <c r="U777" i="2" s="1"/>
  <c r="AA777" i="2" s="1"/>
  <c r="I817" i="2"/>
  <c r="O817" i="2" s="1"/>
  <c r="U817" i="2" s="1"/>
  <c r="AA817" i="2" s="1"/>
  <c r="O818" i="2"/>
  <c r="U818" i="2" s="1"/>
  <c r="AA818" i="2" s="1"/>
  <c r="J776" i="2"/>
  <c r="P777" i="2"/>
  <c r="V777" i="2" s="1"/>
  <c r="AB777" i="2" s="1"/>
  <c r="J817" i="2"/>
  <c r="P817" i="2" s="1"/>
  <c r="V817" i="2" s="1"/>
  <c r="AB817" i="2" s="1"/>
  <c r="P818" i="2"/>
  <c r="V818" i="2" s="1"/>
  <c r="AB818" i="2" s="1"/>
  <c r="K776" i="2"/>
  <c r="Q777" i="2"/>
  <c r="W777" i="2" s="1"/>
  <c r="AC777" i="2" s="1"/>
  <c r="K817" i="2"/>
  <c r="Q817" i="2" s="1"/>
  <c r="W817" i="2" s="1"/>
  <c r="AC817" i="2" s="1"/>
  <c r="Q818" i="2"/>
  <c r="W818" i="2" s="1"/>
  <c r="AC818" i="2" s="1"/>
  <c r="I806" i="2"/>
  <c r="O806" i="2" s="1"/>
  <c r="U806" i="2" s="1"/>
  <c r="AA806" i="2" s="1"/>
  <c r="J806" i="2"/>
  <c r="P806" i="2" s="1"/>
  <c r="V806" i="2" s="1"/>
  <c r="AB806" i="2" s="1"/>
  <c r="K806" i="2"/>
  <c r="Q806" i="2" s="1"/>
  <c r="W806" i="2" s="1"/>
  <c r="AC806" i="2" s="1"/>
  <c r="G424" i="4"/>
  <c r="M424" i="4" s="1"/>
  <c r="S424" i="4" s="1"/>
  <c r="Y424" i="4" s="1"/>
  <c r="H424" i="4"/>
  <c r="N424" i="4" s="1"/>
  <c r="T424" i="4" s="1"/>
  <c r="Z424" i="4" s="1"/>
  <c r="I424" i="4"/>
  <c r="O424" i="4" s="1"/>
  <c r="U424" i="4" s="1"/>
  <c r="AA424" i="4" s="1"/>
  <c r="H436" i="4"/>
  <c r="I436" i="4"/>
  <c r="G436" i="4"/>
  <c r="K748" i="2"/>
  <c r="Q748" i="2" s="1"/>
  <c r="W748" i="2" s="1"/>
  <c r="AC748" i="2" s="1"/>
  <c r="J748" i="2"/>
  <c r="P748" i="2" s="1"/>
  <c r="V748" i="2" s="1"/>
  <c r="AB748" i="2" s="1"/>
  <c r="I748" i="2"/>
  <c r="O748" i="2" s="1"/>
  <c r="U748" i="2" s="1"/>
  <c r="AA748" i="2" s="1"/>
  <c r="K738" i="2"/>
  <c r="Q738" i="2" s="1"/>
  <c r="W738" i="2" s="1"/>
  <c r="AC738" i="2" s="1"/>
  <c r="J738" i="2"/>
  <c r="P738" i="2" s="1"/>
  <c r="V738" i="2" s="1"/>
  <c r="AB738" i="2" s="1"/>
  <c r="I738" i="2"/>
  <c r="O738" i="2" s="1"/>
  <c r="U738" i="2" s="1"/>
  <c r="AA738" i="2" s="1"/>
  <c r="K736" i="2"/>
  <c r="Q736" i="2" s="1"/>
  <c r="W736" i="2" s="1"/>
  <c r="AC736" i="2" s="1"/>
  <c r="J736" i="2"/>
  <c r="P736" i="2" s="1"/>
  <c r="V736" i="2" s="1"/>
  <c r="AB736" i="2" s="1"/>
  <c r="I736" i="2"/>
  <c r="O736" i="2" s="1"/>
  <c r="U736" i="2" s="1"/>
  <c r="AA736" i="2" s="1"/>
  <c r="I735" i="2"/>
  <c r="K734" i="2"/>
  <c r="Q734" i="2" s="1"/>
  <c r="W734" i="2" s="1"/>
  <c r="AC734" i="2" s="1"/>
  <c r="J734" i="2"/>
  <c r="P734" i="2" s="1"/>
  <c r="V734" i="2" s="1"/>
  <c r="AB734" i="2" s="1"/>
  <c r="G481" i="4"/>
  <c r="M481" i="4" s="1"/>
  <c r="S481" i="4" s="1"/>
  <c r="Y481" i="4" s="1"/>
  <c r="I477" i="4"/>
  <c r="O477" i="4" s="1"/>
  <c r="U477" i="4" s="1"/>
  <c r="AA477" i="4" s="1"/>
  <c r="H477" i="4"/>
  <c r="N477" i="4" s="1"/>
  <c r="T477" i="4" s="1"/>
  <c r="Z477" i="4" s="1"/>
  <c r="G477" i="4"/>
  <c r="M477" i="4" s="1"/>
  <c r="S477" i="4" s="1"/>
  <c r="Y477" i="4" s="1"/>
  <c r="I475" i="4"/>
  <c r="O475" i="4" s="1"/>
  <c r="U475" i="4" s="1"/>
  <c r="AA475" i="4" s="1"/>
  <c r="H475" i="4"/>
  <c r="N475" i="4" s="1"/>
  <c r="T475" i="4" s="1"/>
  <c r="Z475" i="4" s="1"/>
  <c r="G475" i="4"/>
  <c r="M475" i="4" s="1"/>
  <c r="S475" i="4" s="1"/>
  <c r="Y475" i="4" s="1"/>
  <c r="H553" i="4"/>
  <c r="N553" i="4" s="1"/>
  <c r="T553" i="4" s="1"/>
  <c r="Z553" i="4" s="1"/>
  <c r="G553" i="4"/>
  <c r="M553" i="4" s="1"/>
  <c r="S553" i="4" s="1"/>
  <c r="Y553" i="4" s="1"/>
  <c r="K701" i="2"/>
  <c r="J701" i="2"/>
  <c r="I701" i="2"/>
  <c r="K712" i="2"/>
  <c r="J712" i="2"/>
  <c r="I712" i="2"/>
  <c r="K715" i="2"/>
  <c r="J715" i="2"/>
  <c r="I715" i="2"/>
  <c r="I522" i="4"/>
  <c r="H522" i="4"/>
  <c r="G522" i="4"/>
  <c r="K705" i="2"/>
  <c r="J705" i="2"/>
  <c r="I705" i="2"/>
  <c r="K679" i="2"/>
  <c r="Q679" i="2" s="1"/>
  <c r="W679" i="2" s="1"/>
  <c r="AC679" i="2" s="1"/>
  <c r="J679" i="2"/>
  <c r="P679" i="2" s="1"/>
  <c r="V679" i="2" s="1"/>
  <c r="AB679" i="2" s="1"/>
  <c r="I679" i="2"/>
  <c r="O679" i="2" s="1"/>
  <c r="U679" i="2" s="1"/>
  <c r="K677" i="2"/>
  <c r="Q677" i="2" s="1"/>
  <c r="W677" i="2" s="1"/>
  <c r="AC677" i="2" s="1"/>
  <c r="J677" i="2"/>
  <c r="P677" i="2" s="1"/>
  <c r="V677" i="2" s="1"/>
  <c r="AB677" i="2" s="1"/>
  <c r="I677" i="2"/>
  <c r="O677" i="2" s="1"/>
  <c r="U677" i="2" s="1"/>
  <c r="K675" i="2"/>
  <c r="Q675" i="2" s="1"/>
  <c r="W675" i="2" s="1"/>
  <c r="AC675" i="2" s="1"/>
  <c r="J675" i="2"/>
  <c r="P675" i="2" s="1"/>
  <c r="V675" i="2" s="1"/>
  <c r="AB675" i="2" s="1"/>
  <c r="I675" i="2"/>
  <c r="O675" i="2" s="1"/>
  <c r="U675" i="2" s="1"/>
  <c r="AA675" i="2" s="1"/>
  <c r="I734" i="2" l="1"/>
  <c r="O734" i="2" s="1"/>
  <c r="U734" i="2" s="1"/>
  <c r="AA734" i="2" s="1"/>
  <c r="O735" i="2"/>
  <c r="U735" i="2" s="1"/>
  <c r="AA735" i="2" s="1"/>
  <c r="G521" i="4"/>
  <c r="M521" i="4" s="1"/>
  <c r="S521" i="4" s="1"/>
  <c r="Y521" i="4" s="1"/>
  <c r="M522" i="4"/>
  <c r="S522" i="4" s="1"/>
  <c r="Y522" i="4" s="1"/>
  <c r="I521" i="4"/>
  <c r="O521" i="4" s="1"/>
  <c r="U521" i="4" s="1"/>
  <c r="AA521" i="4" s="1"/>
  <c r="O522" i="4"/>
  <c r="U522" i="4" s="1"/>
  <c r="AA522" i="4" s="1"/>
  <c r="H521" i="4"/>
  <c r="N521" i="4" s="1"/>
  <c r="T521" i="4" s="1"/>
  <c r="Z521" i="4" s="1"/>
  <c r="N522" i="4"/>
  <c r="T522" i="4" s="1"/>
  <c r="Z522" i="4" s="1"/>
  <c r="G435" i="4"/>
  <c r="M435" i="4" s="1"/>
  <c r="S435" i="4" s="1"/>
  <c r="Y435" i="4" s="1"/>
  <c r="M436" i="4"/>
  <c r="S436" i="4" s="1"/>
  <c r="Y436" i="4" s="1"/>
  <c r="I435" i="4"/>
  <c r="O435" i="4" s="1"/>
  <c r="U435" i="4" s="1"/>
  <c r="AA435" i="4" s="1"/>
  <c r="O436" i="4"/>
  <c r="U436" i="4" s="1"/>
  <c r="AA436" i="4" s="1"/>
  <c r="H435" i="4"/>
  <c r="N435" i="4" s="1"/>
  <c r="T435" i="4" s="1"/>
  <c r="Z435" i="4" s="1"/>
  <c r="N436" i="4"/>
  <c r="T436" i="4" s="1"/>
  <c r="Z436" i="4" s="1"/>
  <c r="J714" i="2"/>
  <c r="P714" i="2" s="1"/>
  <c r="V714" i="2" s="1"/>
  <c r="AB714" i="2" s="1"/>
  <c r="P715" i="2"/>
  <c r="V715" i="2" s="1"/>
  <c r="AB715" i="2" s="1"/>
  <c r="K711" i="2"/>
  <c r="Q711" i="2" s="1"/>
  <c r="W711" i="2" s="1"/>
  <c r="AC711" i="2" s="1"/>
  <c r="Q712" i="2"/>
  <c r="W712" i="2" s="1"/>
  <c r="AC712" i="2" s="1"/>
  <c r="I704" i="2"/>
  <c r="O704" i="2" s="1"/>
  <c r="U704" i="2" s="1"/>
  <c r="AA704" i="2" s="1"/>
  <c r="O705" i="2"/>
  <c r="U705" i="2" s="1"/>
  <c r="AA705" i="2" s="1"/>
  <c r="K714" i="2"/>
  <c r="Q714" i="2" s="1"/>
  <c r="W714" i="2" s="1"/>
  <c r="AC714" i="2" s="1"/>
  <c r="Q715" i="2"/>
  <c r="W715" i="2" s="1"/>
  <c r="AC715" i="2" s="1"/>
  <c r="I700" i="2"/>
  <c r="O701" i="2"/>
  <c r="U701" i="2" s="1"/>
  <c r="AA701" i="2" s="1"/>
  <c r="K775" i="2"/>
  <c r="Q776" i="2"/>
  <c r="W776" i="2" s="1"/>
  <c r="AC776" i="2" s="1"/>
  <c r="J775" i="2"/>
  <c r="P776" i="2"/>
  <c r="V776" i="2" s="1"/>
  <c r="AB776" i="2" s="1"/>
  <c r="I775" i="2"/>
  <c r="O776" i="2"/>
  <c r="U776" i="2" s="1"/>
  <c r="AA776" i="2" s="1"/>
  <c r="J704" i="2"/>
  <c r="P704" i="2" s="1"/>
  <c r="V704" i="2" s="1"/>
  <c r="AB704" i="2" s="1"/>
  <c r="P705" i="2"/>
  <c r="V705" i="2" s="1"/>
  <c r="AB705" i="2" s="1"/>
  <c r="I711" i="2"/>
  <c r="O711" i="2" s="1"/>
  <c r="U711" i="2" s="1"/>
  <c r="AA711" i="2" s="1"/>
  <c r="O712" i="2"/>
  <c r="U712" i="2" s="1"/>
  <c r="AA712" i="2" s="1"/>
  <c r="J700" i="2"/>
  <c r="P701" i="2"/>
  <c r="V701" i="2" s="1"/>
  <c r="AB701" i="2" s="1"/>
  <c r="K704" i="2"/>
  <c r="Q704" i="2" s="1"/>
  <c r="W704" i="2" s="1"/>
  <c r="AC704" i="2" s="1"/>
  <c r="Q705" i="2"/>
  <c r="W705" i="2" s="1"/>
  <c r="AC705" i="2" s="1"/>
  <c r="I714" i="2"/>
  <c r="O714" i="2" s="1"/>
  <c r="U714" i="2" s="1"/>
  <c r="AA714" i="2" s="1"/>
  <c r="O715" i="2"/>
  <c r="U715" i="2" s="1"/>
  <c r="AA715" i="2" s="1"/>
  <c r="J711" i="2"/>
  <c r="P711" i="2" s="1"/>
  <c r="V711" i="2" s="1"/>
  <c r="AB711" i="2" s="1"/>
  <c r="P712" i="2"/>
  <c r="V712" i="2" s="1"/>
  <c r="AB712" i="2" s="1"/>
  <c r="K700" i="2"/>
  <c r="Q701" i="2"/>
  <c r="W701" i="2" s="1"/>
  <c r="AC701" i="2" s="1"/>
  <c r="K745" i="2"/>
  <c r="J745" i="2"/>
  <c r="I745" i="2"/>
  <c r="I674" i="2"/>
  <c r="J674" i="2"/>
  <c r="K674" i="2"/>
  <c r="G474" i="4"/>
  <c r="M474" i="4" s="1"/>
  <c r="S474" i="4" s="1"/>
  <c r="Y474" i="4" s="1"/>
  <c r="J733" i="2"/>
  <c r="P733" i="2" s="1"/>
  <c r="V733" i="2" s="1"/>
  <c r="AB733" i="2" s="1"/>
  <c r="G390" i="4"/>
  <c r="H390" i="4"/>
  <c r="H474" i="4"/>
  <c r="N474" i="4" s="1"/>
  <c r="T474" i="4" s="1"/>
  <c r="Z474" i="4" s="1"/>
  <c r="I474" i="4"/>
  <c r="O474" i="4" s="1"/>
  <c r="U474" i="4" s="1"/>
  <c r="AA474" i="4" s="1"/>
  <c r="I390" i="4"/>
  <c r="K733" i="2"/>
  <c r="Q733" i="2" s="1"/>
  <c r="W733" i="2" s="1"/>
  <c r="AC733" i="2" s="1"/>
  <c r="I562" i="4"/>
  <c r="O562" i="4" s="1"/>
  <c r="U562" i="4" s="1"/>
  <c r="AA562" i="4" s="1"/>
  <c r="H562" i="4"/>
  <c r="N562" i="4" s="1"/>
  <c r="T562" i="4" s="1"/>
  <c r="Z562" i="4" s="1"/>
  <c r="G562" i="4"/>
  <c r="M562" i="4" s="1"/>
  <c r="S562" i="4" s="1"/>
  <c r="Y562" i="4" s="1"/>
  <c r="I560" i="4"/>
  <c r="O560" i="4" s="1"/>
  <c r="U560" i="4" s="1"/>
  <c r="AA560" i="4" s="1"/>
  <c r="H560" i="4"/>
  <c r="N560" i="4" s="1"/>
  <c r="T560" i="4" s="1"/>
  <c r="Z560" i="4" s="1"/>
  <c r="G560" i="4"/>
  <c r="M560" i="4" s="1"/>
  <c r="S560" i="4" s="1"/>
  <c r="Y560" i="4" s="1"/>
  <c r="K872" i="2"/>
  <c r="Q872" i="2" s="1"/>
  <c r="W872" i="2" s="1"/>
  <c r="AC872" i="2" s="1"/>
  <c r="J872" i="2"/>
  <c r="P872" i="2" s="1"/>
  <c r="V872" i="2" s="1"/>
  <c r="AB872" i="2" s="1"/>
  <c r="K870" i="2"/>
  <c r="Q870" i="2" s="1"/>
  <c r="W870" i="2" s="1"/>
  <c r="AC870" i="2" s="1"/>
  <c r="J870" i="2"/>
  <c r="P870" i="2" s="1"/>
  <c r="V870" i="2" s="1"/>
  <c r="AB870" i="2" s="1"/>
  <c r="I626" i="4"/>
  <c r="O626" i="4" s="1"/>
  <c r="U626" i="4" s="1"/>
  <c r="AA626" i="4" s="1"/>
  <c r="H626" i="4"/>
  <c r="N626" i="4" s="1"/>
  <c r="T626" i="4" s="1"/>
  <c r="Z626" i="4" s="1"/>
  <c r="I624" i="4"/>
  <c r="O624" i="4" s="1"/>
  <c r="U624" i="4" s="1"/>
  <c r="AA624" i="4" s="1"/>
  <c r="H624" i="4"/>
  <c r="N624" i="4" s="1"/>
  <c r="T624" i="4" s="1"/>
  <c r="Z624" i="4" s="1"/>
  <c r="I622" i="4"/>
  <c r="O622" i="4" s="1"/>
  <c r="U622" i="4" s="1"/>
  <c r="AA622" i="4" s="1"/>
  <c r="H622" i="4"/>
  <c r="N622" i="4" s="1"/>
  <c r="T622" i="4" s="1"/>
  <c r="Z622" i="4" s="1"/>
  <c r="I733" i="2" l="1"/>
  <c r="O733" i="2" s="1"/>
  <c r="U733" i="2" s="1"/>
  <c r="AA733" i="2" s="1"/>
  <c r="I389" i="4"/>
  <c r="O389" i="4" s="1"/>
  <c r="U389" i="4" s="1"/>
  <c r="AA389" i="4" s="1"/>
  <c r="O390" i="4"/>
  <c r="U390" i="4" s="1"/>
  <c r="AA390" i="4" s="1"/>
  <c r="G389" i="4"/>
  <c r="M389" i="4" s="1"/>
  <c r="S389" i="4" s="1"/>
  <c r="Y389" i="4" s="1"/>
  <c r="M390" i="4"/>
  <c r="S390" i="4" s="1"/>
  <c r="Y390" i="4" s="1"/>
  <c r="H389" i="4"/>
  <c r="N389" i="4" s="1"/>
  <c r="T389" i="4" s="1"/>
  <c r="Z389" i="4" s="1"/>
  <c r="N390" i="4"/>
  <c r="T390" i="4" s="1"/>
  <c r="Z390" i="4" s="1"/>
  <c r="J710" i="2"/>
  <c r="P710" i="2" s="1"/>
  <c r="V710" i="2" s="1"/>
  <c r="AB710" i="2" s="1"/>
  <c r="I710" i="2"/>
  <c r="O710" i="2" s="1"/>
  <c r="U710" i="2" s="1"/>
  <c r="AA710" i="2" s="1"/>
  <c r="K744" i="2"/>
  <c r="Q745" i="2"/>
  <c r="W745" i="2" s="1"/>
  <c r="AC745" i="2" s="1"/>
  <c r="I774" i="2"/>
  <c r="O774" i="2" s="1"/>
  <c r="U774" i="2" s="1"/>
  <c r="AA774" i="2" s="1"/>
  <c r="O775" i="2"/>
  <c r="U775" i="2" s="1"/>
  <c r="AA775" i="2" s="1"/>
  <c r="K774" i="2"/>
  <c r="Q774" i="2" s="1"/>
  <c r="W774" i="2" s="1"/>
  <c r="AC774" i="2" s="1"/>
  <c r="Q775" i="2"/>
  <c r="W775" i="2" s="1"/>
  <c r="AC775" i="2" s="1"/>
  <c r="K710" i="2"/>
  <c r="Q710" i="2" s="1"/>
  <c r="W710" i="2" s="1"/>
  <c r="AC710" i="2" s="1"/>
  <c r="I673" i="2"/>
  <c r="O673" i="2" s="1"/>
  <c r="U673" i="2" s="1"/>
  <c r="AA673" i="2" s="1"/>
  <c r="O674" i="2"/>
  <c r="U674" i="2" s="1"/>
  <c r="AA674" i="2" s="1"/>
  <c r="K673" i="2"/>
  <c r="Q673" i="2" s="1"/>
  <c r="W673" i="2" s="1"/>
  <c r="AC673" i="2" s="1"/>
  <c r="Q674" i="2"/>
  <c r="W674" i="2" s="1"/>
  <c r="AC674" i="2" s="1"/>
  <c r="I744" i="2"/>
  <c r="O744" i="2" s="1"/>
  <c r="U744" i="2" s="1"/>
  <c r="AA744" i="2" s="1"/>
  <c r="O745" i="2"/>
  <c r="U745" i="2" s="1"/>
  <c r="AA745" i="2" s="1"/>
  <c r="K699" i="2"/>
  <c r="Q699" i="2" s="1"/>
  <c r="W699" i="2" s="1"/>
  <c r="AC699" i="2" s="1"/>
  <c r="Q700" i="2"/>
  <c r="W700" i="2" s="1"/>
  <c r="AC700" i="2" s="1"/>
  <c r="J699" i="2"/>
  <c r="P699" i="2" s="1"/>
  <c r="V699" i="2" s="1"/>
  <c r="AB699" i="2" s="1"/>
  <c r="P700" i="2"/>
  <c r="V700" i="2" s="1"/>
  <c r="AB700" i="2" s="1"/>
  <c r="J774" i="2"/>
  <c r="P774" i="2" s="1"/>
  <c r="V774" i="2" s="1"/>
  <c r="AB774" i="2" s="1"/>
  <c r="P775" i="2"/>
  <c r="V775" i="2" s="1"/>
  <c r="AB775" i="2" s="1"/>
  <c r="I699" i="2"/>
  <c r="O699" i="2" s="1"/>
  <c r="U699" i="2" s="1"/>
  <c r="AA699" i="2" s="1"/>
  <c r="O700" i="2"/>
  <c r="U700" i="2" s="1"/>
  <c r="AA700" i="2" s="1"/>
  <c r="J673" i="2"/>
  <c r="P673" i="2" s="1"/>
  <c r="V673" i="2" s="1"/>
  <c r="AB673" i="2" s="1"/>
  <c r="P674" i="2"/>
  <c r="V674" i="2" s="1"/>
  <c r="AB674" i="2" s="1"/>
  <c r="J744" i="2"/>
  <c r="P745" i="2"/>
  <c r="V745" i="2" s="1"/>
  <c r="AB745" i="2" s="1"/>
  <c r="H621" i="4"/>
  <c r="N621" i="4" s="1"/>
  <c r="T621" i="4" s="1"/>
  <c r="Z621" i="4" s="1"/>
  <c r="H559" i="4"/>
  <c r="N559" i="4" s="1"/>
  <c r="T559" i="4" s="1"/>
  <c r="Z559" i="4" s="1"/>
  <c r="I621" i="4"/>
  <c r="O621" i="4" s="1"/>
  <c r="U621" i="4" s="1"/>
  <c r="AA621" i="4" s="1"/>
  <c r="I559" i="4"/>
  <c r="O559" i="4" s="1"/>
  <c r="U559" i="4" s="1"/>
  <c r="AA559" i="4" s="1"/>
  <c r="G559" i="4"/>
  <c r="M559" i="4" s="1"/>
  <c r="S559" i="4" s="1"/>
  <c r="Y559" i="4" s="1"/>
  <c r="J869" i="2"/>
  <c r="P869" i="2" s="1"/>
  <c r="V869" i="2" s="1"/>
  <c r="AB869" i="2" s="1"/>
  <c r="K869" i="2"/>
  <c r="Q869" i="2" s="1"/>
  <c r="W869" i="2" s="1"/>
  <c r="AC869" i="2" s="1"/>
  <c r="J43" i="2"/>
  <c r="K43" i="2"/>
  <c r="I43" i="2"/>
  <c r="J62" i="2"/>
  <c r="K62" i="2"/>
  <c r="I62" i="2"/>
  <c r="J82" i="2"/>
  <c r="K82" i="2"/>
  <c r="I82" i="2"/>
  <c r="J89" i="2"/>
  <c r="K89" i="2"/>
  <c r="I89" i="2"/>
  <c r="J97" i="2"/>
  <c r="K97" i="2"/>
  <c r="I97" i="2"/>
  <c r="J100" i="2"/>
  <c r="K100" i="2"/>
  <c r="I100" i="2"/>
  <c r="J115" i="2"/>
  <c r="K115" i="2"/>
  <c r="I115" i="2"/>
  <c r="J49" i="2"/>
  <c r="K49" i="2"/>
  <c r="I49" i="2"/>
  <c r="J55" i="2"/>
  <c r="K55" i="2"/>
  <c r="I55" i="2"/>
  <c r="J52" i="2"/>
  <c r="K52" i="2"/>
  <c r="I52" i="2"/>
  <c r="J38" i="2"/>
  <c r="K38" i="2"/>
  <c r="I38" i="2"/>
  <c r="G624" i="4"/>
  <c r="M624" i="4" s="1"/>
  <c r="S624" i="4" s="1"/>
  <c r="Y624" i="4" s="1"/>
  <c r="G622" i="4"/>
  <c r="M622" i="4" s="1"/>
  <c r="S622" i="4" s="1"/>
  <c r="Y622" i="4" s="1"/>
  <c r="G630" i="4"/>
  <c r="M630" i="4" s="1"/>
  <c r="S630" i="4" s="1"/>
  <c r="Y630" i="4" s="1"/>
  <c r="G636" i="4"/>
  <c r="M636" i="4" s="1"/>
  <c r="S636" i="4" s="1"/>
  <c r="Y636" i="4" s="1"/>
  <c r="G634" i="4"/>
  <c r="M634" i="4" s="1"/>
  <c r="S634" i="4" s="1"/>
  <c r="Y634" i="4" s="1"/>
  <c r="J178" i="2"/>
  <c r="K178" i="2"/>
  <c r="I178" i="2"/>
  <c r="I189" i="2"/>
  <c r="J408" i="2"/>
  <c r="K408" i="2"/>
  <c r="I408" i="2"/>
  <c r="J415" i="2"/>
  <c r="K415" i="2"/>
  <c r="I415" i="2"/>
  <c r="J741" i="2"/>
  <c r="K741" i="2"/>
  <c r="I741" i="2"/>
  <c r="J729" i="2"/>
  <c r="P729" i="2" s="1"/>
  <c r="V729" i="2" s="1"/>
  <c r="AB729" i="2" s="1"/>
  <c r="K729" i="2"/>
  <c r="Q729" i="2" s="1"/>
  <c r="W729" i="2" s="1"/>
  <c r="AC729" i="2" s="1"/>
  <c r="I729" i="2"/>
  <c r="O729" i="2" s="1"/>
  <c r="U729" i="2" s="1"/>
  <c r="AA729" i="2" s="1"/>
  <c r="J731" i="2"/>
  <c r="P731" i="2" s="1"/>
  <c r="V731" i="2" s="1"/>
  <c r="AB731" i="2" s="1"/>
  <c r="K731" i="2"/>
  <c r="Q731" i="2" s="1"/>
  <c r="W731" i="2" s="1"/>
  <c r="AC731" i="2" s="1"/>
  <c r="I731" i="2"/>
  <c r="O731" i="2" s="1"/>
  <c r="U731" i="2" s="1"/>
  <c r="AA731" i="2" s="1"/>
  <c r="J719" i="2"/>
  <c r="K719" i="2"/>
  <c r="I719" i="2"/>
  <c r="J708" i="2"/>
  <c r="K708" i="2"/>
  <c r="I708" i="2"/>
  <c r="J691" i="2"/>
  <c r="K691" i="2"/>
  <c r="I691" i="2"/>
  <c r="O691" i="2" s="1"/>
  <c r="U691" i="2" s="1"/>
  <c r="AA691" i="2" s="1"/>
  <c r="J683" i="2"/>
  <c r="P683" i="2" s="1"/>
  <c r="V683" i="2" s="1"/>
  <c r="AB683" i="2" s="1"/>
  <c r="K683" i="2"/>
  <c r="Q683" i="2" s="1"/>
  <c r="W683" i="2" s="1"/>
  <c r="AC683" i="2" s="1"/>
  <c r="I683" i="2"/>
  <c r="O683" i="2" s="1"/>
  <c r="U683" i="2" s="1"/>
  <c r="AA683" i="2" s="1"/>
  <c r="J685" i="2"/>
  <c r="P685" i="2" s="1"/>
  <c r="V685" i="2" s="1"/>
  <c r="AB685" i="2" s="1"/>
  <c r="K685" i="2"/>
  <c r="Q685" i="2" s="1"/>
  <c r="W685" i="2" s="1"/>
  <c r="AC685" i="2" s="1"/>
  <c r="I685" i="2"/>
  <c r="O685" i="2" s="1"/>
  <c r="U685" i="2" s="1"/>
  <c r="AA685" i="2" s="1"/>
  <c r="J670" i="2"/>
  <c r="P670" i="2" s="1"/>
  <c r="V670" i="2" s="1"/>
  <c r="AB670" i="2" s="1"/>
  <c r="K670" i="2"/>
  <c r="Q670" i="2" s="1"/>
  <c r="W670" i="2" s="1"/>
  <c r="AC670" i="2" s="1"/>
  <c r="I670" i="2"/>
  <c r="O670" i="2" s="1"/>
  <c r="U670" i="2" s="1"/>
  <c r="AA670" i="2" s="1"/>
  <c r="J668" i="2"/>
  <c r="P668" i="2" s="1"/>
  <c r="V668" i="2" s="1"/>
  <c r="AB668" i="2" s="1"/>
  <c r="K668" i="2"/>
  <c r="Q668" i="2" s="1"/>
  <c r="W668" i="2" s="1"/>
  <c r="AC668" i="2" s="1"/>
  <c r="I668" i="2"/>
  <c r="O668" i="2" s="1"/>
  <c r="U668" i="2" s="1"/>
  <c r="AA668" i="2" s="1"/>
  <c r="J662" i="2"/>
  <c r="P662" i="2" s="1"/>
  <c r="V662" i="2" s="1"/>
  <c r="AB662" i="2" s="1"/>
  <c r="K662" i="2"/>
  <c r="Q662" i="2" s="1"/>
  <c r="W662" i="2" s="1"/>
  <c r="AC662" i="2" s="1"/>
  <c r="I662" i="2"/>
  <c r="I743" i="2" l="1"/>
  <c r="O743" i="2" s="1"/>
  <c r="U743" i="2" s="1"/>
  <c r="AA743" i="2" s="1"/>
  <c r="I661" i="2"/>
  <c r="O662" i="2"/>
  <c r="U662" i="2" s="1"/>
  <c r="AA662" i="2" s="1"/>
  <c r="K690" i="2"/>
  <c r="Q691" i="2"/>
  <c r="W691" i="2" s="1"/>
  <c r="AC691" i="2" s="1"/>
  <c r="J707" i="2"/>
  <c r="P708" i="2"/>
  <c r="V708" i="2" s="1"/>
  <c r="AB708" i="2" s="1"/>
  <c r="J740" i="2"/>
  <c r="P740" i="2" s="1"/>
  <c r="V740" i="2" s="1"/>
  <c r="AB740" i="2" s="1"/>
  <c r="P741" i="2"/>
  <c r="V741" i="2" s="1"/>
  <c r="AB741" i="2" s="1"/>
  <c r="J414" i="2"/>
  <c r="P415" i="2"/>
  <c r="V415" i="2" s="1"/>
  <c r="AB415" i="2" s="1"/>
  <c r="I188" i="2"/>
  <c r="O188" i="2" s="1"/>
  <c r="U188" i="2" s="1"/>
  <c r="AA188" i="2" s="1"/>
  <c r="O189" i="2"/>
  <c r="U189" i="2" s="1"/>
  <c r="AA189" i="2" s="1"/>
  <c r="I51" i="2"/>
  <c r="O51" i="2" s="1"/>
  <c r="U51" i="2" s="1"/>
  <c r="AA51" i="2" s="1"/>
  <c r="O52" i="2"/>
  <c r="U52" i="2" s="1"/>
  <c r="AA52" i="2" s="1"/>
  <c r="J48" i="2"/>
  <c r="P48" i="2" s="1"/>
  <c r="V48" i="2" s="1"/>
  <c r="AB48" i="2" s="1"/>
  <c r="P49" i="2"/>
  <c r="V49" i="2" s="1"/>
  <c r="AB49" i="2" s="1"/>
  <c r="I99" i="2"/>
  <c r="O99" i="2" s="1"/>
  <c r="U99" i="2" s="1"/>
  <c r="AA99" i="2" s="1"/>
  <c r="O100" i="2"/>
  <c r="U100" i="2" s="1"/>
  <c r="AA100" i="2" s="1"/>
  <c r="K96" i="2"/>
  <c r="Q96" i="2" s="1"/>
  <c r="W96" i="2" s="1"/>
  <c r="AC96" i="2" s="1"/>
  <c r="Q97" i="2"/>
  <c r="W97" i="2" s="1"/>
  <c r="AC97" i="2" s="1"/>
  <c r="J88" i="2"/>
  <c r="P89" i="2"/>
  <c r="V89" i="2" s="1"/>
  <c r="AB89" i="2" s="1"/>
  <c r="I61" i="2"/>
  <c r="O62" i="2"/>
  <c r="U62" i="2" s="1"/>
  <c r="AA62" i="2" s="1"/>
  <c r="K42" i="2"/>
  <c r="Q42" i="2" s="1"/>
  <c r="W42" i="2" s="1"/>
  <c r="AC42" i="2" s="1"/>
  <c r="Q43" i="2"/>
  <c r="W43" i="2" s="1"/>
  <c r="AC43" i="2" s="1"/>
  <c r="J690" i="2"/>
  <c r="P691" i="2"/>
  <c r="V691" i="2" s="1"/>
  <c r="AB691" i="2" s="1"/>
  <c r="I718" i="2"/>
  <c r="O719" i="2"/>
  <c r="U719" i="2" s="1"/>
  <c r="AA719" i="2" s="1"/>
  <c r="I407" i="2"/>
  <c r="O407" i="2" s="1"/>
  <c r="U407" i="2" s="1"/>
  <c r="AA407" i="2" s="1"/>
  <c r="O408" i="2"/>
  <c r="U408" i="2" s="1"/>
  <c r="AA408" i="2" s="1"/>
  <c r="I177" i="2"/>
  <c r="O178" i="2"/>
  <c r="U178" i="2" s="1"/>
  <c r="AA178" i="2" s="1"/>
  <c r="I37" i="2"/>
  <c r="O38" i="2"/>
  <c r="U38" i="2" s="1"/>
  <c r="AA38" i="2" s="1"/>
  <c r="K51" i="2"/>
  <c r="Q51" i="2" s="1"/>
  <c r="W51" i="2" s="1"/>
  <c r="AC51" i="2" s="1"/>
  <c r="Q52" i="2"/>
  <c r="W52" i="2" s="1"/>
  <c r="AC52" i="2" s="1"/>
  <c r="I114" i="2"/>
  <c r="O115" i="2"/>
  <c r="U115" i="2" s="1"/>
  <c r="AA115" i="2" s="1"/>
  <c r="K99" i="2"/>
  <c r="Q99" i="2" s="1"/>
  <c r="W99" i="2" s="1"/>
  <c r="AC99" i="2" s="1"/>
  <c r="Q100" i="2"/>
  <c r="W100" i="2" s="1"/>
  <c r="AC100" i="2" s="1"/>
  <c r="J96" i="2"/>
  <c r="P96" i="2" s="1"/>
  <c r="V96" i="2" s="1"/>
  <c r="AB96" i="2" s="1"/>
  <c r="P97" i="2"/>
  <c r="V97" i="2" s="1"/>
  <c r="AB97" i="2" s="1"/>
  <c r="I81" i="2"/>
  <c r="O81" i="2" s="1"/>
  <c r="U81" i="2" s="1"/>
  <c r="AA81" i="2" s="1"/>
  <c r="O82" i="2"/>
  <c r="U82" i="2" s="1"/>
  <c r="AA82" i="2" s="1"/>
  <c r="K61" i="2"/>
  <c r="Q62" i="2"/>
  <c r="W62" i="2" s="1"/>
  <c r="AC62" i="2" s="1"/>
  <c r="J42" i="2"/>
  <c r="P42" i="2" s="1"/>
  <c r="V42" i="2" s="1"/>
  <c r="AB42" i="2" s="1"/>
  <c r="P43" i="2"/>
  <c r="V43" i="2" s="1"/>
  <c r="AB43" i="2" s="1"/>
  <c r="K743" i="2"/>
  <c r="Q743" i="2" s="1"/>
  <c r="W743" i="2" s="1"/>
  <c r="AC743" i="2" s="1"/>
  <c r="Q744" i="2"/>
  <c r="W744" i="2" s="1"/>
  <c r="AC744" i="2" s="1"/>
  <c r="I707" i="2"/>
  <c r="O708" i="2"/>
  <c r="U708" i="2" s="1"/>
  <c r="AA708" i="2" s="1"/>
  <c r="K718" i="2"/>
  <c r="Q719" i="2"/>
  <c r="W719" i="2" s="1"/>
  <c r="AC719" i="2" s="1"/>
  <c r="I740" i="2"/>
  <c r="O740" i="2" s="1"/>
  <c r="U740" i="2" s="1"/>
  <c r="AA740" i="2" s="1"/>
  <c r="O741" i="2"/>
  <c r="U741" i="2" s="1"/>
  <c r="AA741" i="2" s="1"/>
  <c r="I414" i="2"/>
  <c r="O415" i="2"/>
  <c r="U415" i="2" s="1"/>
  <c r="AA415" i="2" s="1"/>
  <c r="K407" i="2"/>
  <c r="Q407" i="2" s="1"/>
  <c r="W407" i="2" s="1"/>
  <c r="AC407" i="2" s="1"/>
  <c r="Q408" i="2"/>
  <c r="W408" i="2" s="1"/>
  <c r="AC408" i="2" s="1"/>
  <c r="K177" i="2"/>
  <c r="Q178" i="2"/>
  <c r="W178" i="2" s="1"/>
  <c r="AC178" i="2" s="1"/>
  <c r="K37" i="2"/>
  <c r="Q38" i="2"/>
  <c r="W38" i="2" s="1"/>
  <c r="AC38" i="2" s="1"/>
  <c r="J51" i="2"/>
  <c r="P51" i="2" s="1"/>
  <c r="V51" i="2" s="1"/>
  <c r="AB51" i="2" s="1"/>
  <c r="P52" i="2"/>
  <c r="V52" i="2" s="1"/>
  <c r="AB52" i="2" s="1"/>
  <c r="I48" i="2"/>
  <c r="O48" i="2" s="1"/>
  <c r="U48" i="2" s="1"/>
  <c r="AA48" i="2" s="1"/>
  <c r="O49" i="2"/>
  <c r="U49" i="2" s="1"/>
  <c r="AA49" i="2" s="1"/>
  <c r="K114" i="2"/>
  <c r="Q115" i="2"/>
  <c r="W115" i="2" s="1"/>
  <c r="AC115" i="2" s="1"/>
  <c r="J99" i="2"/>
  <c r="P99" i="2" s="1"/>
  <c r="V99" i="2" s="1"/>
  <c r="AB99" i="2" s="1"/>
  <c r="P100" i="2"/>
  <c r="V100" i="2" s="1"/>
  <c r="AB100" i="2" s="1"/>
  <c r="I88" i="2"/>
  <c r="O89" i="2"/>
  <c r="U89" i="2" s="1"/>
  <c r="AA89" i="2" s="1"/>
  <c r="K81" i="2"/>
  <c r="Q81" i="2" s="1"/>
  <c r="W81" i="2" s="1"/>
  <c r="AC81" i="2" s="1"/>
  <c r="Q82" i="2"/>
  <c r="W82" i="2" s="1"/>
  <c r="AC82" i="2" s="1"/>
  <c r="J61" i="2"/>
  <c r="P62" i="2"/>
  <c r="V62" i="2" s="1"/>
  <c r="AB62" i="2" s="1"/>
  <c r="J743" i="2"/>
  <c r="P743" i="2" s="1"/>
  <c r="V743" i="2" s="1"/>
  <c r="AB743" i="2" s="1"/>
  <c r="P744" i="2"/>
  <c r="V744" i="2" s="1"/>
  <c r="AB744" i="2" s="1"/>
  <c r="K707" i="2"/>
  <c r="Q708" i="2"/>
  <c r="W708" i="2" s="1"/>
  <c r="AC708" i="2" s="1"/>
  <c r="J718" i="2"/>
  <c r="P719" i="2"/>
  <c r="V719" i="2" s="1"/>
  <c r="AB719" i="2" s="1"/>
  <c r="K740" i="2"/>
  <c r="Q740" i="2" s="1"/>
  <c r="W740" i="2" s="1"/>
  <c r="AC740" i="2" s="1"/>
  <c r="Q741" i="2"/>
  <c r="W741" i="2" s="1"/>
  <c r="AC741" i="2" s="1"/>
  <c r="K414" i="2"/>
  <c r="Q415" i="2"/>
  <c r="W415" i="2" s="1"/>
  <c r="AC415" i="2" s="1"/>
  <c r="J407" i="2"/>
  <c r="P407" i="2" s="1"/>
  <c r="V407" i="2" s="1"/>
  <c r="AB407" i="2" s="1"/>
  <c r="P408" i="2"/>
  <c r="V408" i="2" s="1"/>
  <c r="AB408" i="2" s="1"/>
  <c r="J177" i="2"/>
  <c r="P178" i="2"/>
  <c r="V178" i="2" s="1"/>
  <c r="AB178" i="2" s="1"/>
  <c r="J37" i="2"/>
  <c r="P38" i="2"/>
  <c r="V38" i="2" s="1"/>
  <c r="AB38" i="2" s="1"/>
  <c r="I54" i="2"/>
  <c r="O54" i="2" s="1"/>
  <c r="U54" i="2" s="1"/>
  <c r="AA54" i="2" s="1"/>
  <c r="O55" i="2"/>
  <c r="U55" i="2" s="1"/>
  <c r="AA55" i="2" s="1"/>
  <c r="K48" i="2"/>
  <c r="Q48" i="2" s="1"/>
  <c r="W48" i="2" s="1"/>
  <c r="AC48" i="2" s="1"/>
  <c r="Q49" i="2"/>
  <c r="W49" i="2" s="1"/>
  <c r="AC49" i="2" s="1"/>
  <c r="J114" i="2"/>
  <c r="P115" i="2"/>
  <c r="V115" i="2" s="1"/>
  <c r="AB115" i="2" s="1"/>
  <c r="I96" i="2"/>
  <c r="O96" i="2" s="1"/>
  <c r="U96" i="2" s="1"/>
  <c r="AA96" i="2" s="1"/>
  <c r="O97" i="2"/>
  <c r="U97" i="2" s="1"/>
  <c r="AA97" i="2" s="1"/>
  <c r="K88" i="2"/>
  <c r="Q89" i="2"/>
  <c r="W89" i="2" s="1"/>
  <c r="AC89" i="2" s="1"/>
  <c r="J81" i="2"/>
  <c r="P81" i="2" s="1"/>
  <c r="V81" i="2" s="1"/>
  <c r="AB81" i="2" s="1"/>
  <c r="P82" i="2"/>
  <c r="V82" i="2" s="1"/>
  <c r="AB82" i="2" s="1"/>
  <c r="I42" i="2"/>
  <c r="O42" i="2" s="1"/>
  <c r="U42" i="2" s="1"/>
  <c r="AA42" i="2" s="1"/>
  <c r="O43" i="2"/>
  <c r="U43" i="2" s="1"/>
  <c r="AA43" i="2" s="1"/>
  <c r="K54" i="2"/>
  <c r="Q54" i="2" s="1"/>
  <c r="W54" i="2" s="1"/>
  <c r="AC54" i="2" s="1"/>
  <c r="Q55" i="2"/>
  <c r="W55" i="2" s="1"/>
  <c r="AC55" i="2" s="1"/>
  <c r="J54" i="2"/>
  <c r="P54" i="2" s="1"/>
  <c r="V54" i="2" s="1"/>
  <c r="AB54" i="2" s="1"/>
  <c r="P55" i="2"/>
  <c r="V55" i="2" s="1"/>
  <c r="AB55" i="2" s="1"/>
  <c r="I690" i="2"/>
  <c r="I667" i="2"/>
  <c r="K728" i="2"/>
  <c r="J728" i="2"/>
  <c r="K661" i="2"/>
  <c r="J661" i="2"/>
  <c r="I682" i="2"/>
  <c r="O682" i="2" s="1"/>
  <c r="U682" i="2" s="1"/>
  <c r="AA682" i="2" s="1"/>
  <c r="J682" i="2"/>
  <c r="K667" i="2"/>
  <c r="J667" i="2"/>
  <c r="K682" i="2"/>
  <c r="G633" i="4"/>
  <c r="M633" i="4" s="1"/>
  <c r="S633" i="4" s="1"/>
  <c r="Y633" i="4" s="1"/>
  <c r="G629" i="4"/>
  <c r="K189" i="2"/>
  <c r="J189" i="2"/>
  <c r="I728" i="2"/>
  <c r="J353" i="2"/>
  <c r="K353" i="2"/>
  <c r="J350" i="2"/>
  <c r="K350" i="2"/>
  <c r="I350" i="2"/>
  <c r="I353" i="2"/>
  <c r="J362" i="2"/>
  <c r="K362" i="2"/>
  <c r="I362" i="2"/>
  <c r="J365" i="2"/>
  <c r="K365" i="2"/>
  <c r="I365" i="2"/>
  <c r="I371" i="2"/>
  <c r="J376" i="2"/>
  <c r="K376" i="2"/>
  <c r="I376" i="2"/>
  <c r="J379" i="2"/>
  <c r="K379" i="2"/>
  <c r="I379" i="2"/>
  <c r="J382" i="2"/>
  <c r="I382" i="2"/>
  <c r="J405" i="2"/>
  <c r="K405" i="2"/>
  <c r="I405" i="2"/>
  <c r="J763" i="2"/>
  <c r="P763" i="2" s="1"/>
  <c r="V763" i="2" s="1"/>
  <c r="AB763" i="2" s="1"/>
  <c r="K763" i="2"/>
  <c r="Q763" i="2" s="1"/>
  <c r="W763" i="2" s="1"/>
  <c r="AC763" i="2" s="1"/>
  <c r="I763" i="2"/>
  <c r="O763" i="2" s="1"/>
  <c r="U763" i="2" s="1"/>
  <c r="AA763" i="2" s="1"/>
  <c r="J765" i="2"/>
  <c r="P765" i="2" s="1"/>
  <c r="V765" i="2" s="1"/>
  <c r="AB765" i="2" s="1"/>
  <c r="K765" i="2"/>
  <c r="Q765" i="2" s="1"/>
  <c r="W765" i="2" s="1"/>
  <c r="AC765" i="2" s="1"/>
  <c r="I765" i="2"/>
  <c r="O765" i="2" s="1"/>
  <c r="U765" i="2" s="1"/>
  <c r="AA765" i="2" s="1"/>
  <c r="J24" i="2"/>
  <c r="K24" i="2"/>
  <c r="I24" i="2"/>
  <c r="J29" i="2"/>
  <c r="K29" i="2"/>
  <c r="I29" i="2"/>
  <c r="J18" i="2"/>
  <c r="K18" i="2"/>
  <c r="I18" i="2"/>
  <c r="I302" i="4"/>
  <c r="O302" i="4" s="1"/>
  <c r="U302" i="4" s="1"/>
  <c r="AA302" i="4" s="1"/>
  <c r="K304" i="2"/>
  <c r="Q304" i="2" s="1"/>
  <c r="W304" i="2" s="1"/>
  <c r="AC304" i="2" s="1"/>
  <c r="J804" i="2"/>
  <c r="K804" i="2"/>
  <c r="I804" i="2"/>
  <c r="J821" i="2"/>
  <c r="K821" i="2"/>
  <c r="I821" i="2"/>
  <c r="J756" i="2"/>
  <c r="K756" i="2"/>
  <c r="I756" i="2"/>
  <c r="J320" i="2"/>
  <c r="I320" i="2"/>
  <c r="K319" i="2"/>
  <c r="K333" i="2"/>
  <c r="Q333" i="2" s="1"/>
  <c r="W333" i="2" s="1"/>
  <c r="AC333" i="2" s="1"/>
  <c r="J333" i="2"/>
  <c r="P333" i="2" s="1"/>
  <c r="V333" i="2" s="1"/>
  <c r="AB333" i="2" s="1"/>
  <c r="I333" i="2"/>
  <c r="O333" i="2" s="1"/>
  <c r="U333" i="2" s="1"/>
  <c r="AA333" i="2" s="1"/>
  <c r="K331" i="2"/>
  <c r="Q331" i="2" s="1"/>
  <c r="W331" i="2" s="1"/>
  <c r="AC331" i="2" s="1"/>
  <c r="J331" i="2"/>
  <c r="P331" i="2" s="1"/>
  <c r="V331" i="2" s="1"/>
  <c r="AB331" i="2" s="1"/>
  <c r="I331" i="2"/>
  <c r="O331" i="2" s="1"/>
  <c r="U331" i="2" s="1"/>
  <c r="AA331" i="2" s="1"/>
  <c r="J341" i="2"/>
  <c r="K341" i="2"/>
  <c r="I341" i="2"/>
  <c r="J325" i="2"/>
  <c r="K325" i="2"/>
  <c r="Q325" i="2" s="1"/>
  <c r="W325" i="2" s="1"/>
  <c r="AC325" i="2" s="1"/>
  <c r="I325" i="2"/>
  <c r="J316" i="2"/>
  <c r="K316" i="2"/>
  <c r="I316" i="2"/>
  <c r="J313" i="2"/>
  <c r="K313" i="2"/>
  <c r="I313" i="2"/>
  <c r="J307" i="2"/>
  <c r="K307" i="2"/>
  <c r="I307" i="2"/>
  <c r="I319" i="2" l="1"/>
  <c r="O319" i="2" s="1"/>
  <c r="U319" i="2" s="1"/>
  <c r="AA319" i="2" s="1"/>
  <c r="O320" i="2"/>
  <c r="U320" i="2" s="1"/>
  <c r="AA320" i="2" s="1"/>
  <c r="J319" i="2"/>
  <c r="P319" i="2" s="1"/>
  <c r="V319" i="2" s="1"/>
  <c r="AB319" i="2" s="1"/>
  <c r="P320" i="2"/>
  <c r="V320" i="2" s="1"/>
  <c r="AB320" i="2" s="1"/>
  <c r="G628" i="4"/>
  <c r="M628" i="4" s="1"/>
  <c r="S628" i="4" s="1"/>
  <c r="Y628" i="4" s="1"/>
  <c r="M629" i="4"/>
  <c r="S629" i="4" s="1"/>
  <c r="Y629" i="4" s="1"/>
  <c r="J95" i="2"/>
  <c r="P95" i="2" s="1"/>
  <c r="V95" i="2" s="1"/>
  <c r="AB95" i="2" s="1"/>
  <c r="K71" i="2"/>
  <c r="Q71" i="2" s="1"/>
  <c r="W71" i="2" s="1"/>
  <c r="AC71" i="2" s="1"/>
  <c r="I80" i="2"/>
  <c r="O80" i="2" s="1"/>
  <c r="U80" i="2" s="1"/>
  <c r="AA80" i="2" s="1"/>
  <c r="K80" i="2"/>
  <c r="Q80" i="2" s="1"/>
  <c r="W80" i="2" s="1"/>
  <c r="AC80" i="2" s="1"/>
  <c r="J80" i="2"/>
  <c r="P80" i="2" s="1"/>
  <c r="V80" i="2" s="1"/>
  <c r="AB80" i="2" s="1"/>
  <c r="I306" i="2"/>
  <c r="O306" i="2" s="1"/>
  <c r="U306" i="2" s="1"/>
  <c r="AA306" i="2" s="1"/>
  <c r="O307" i="2"/>
  <c r="U307" i="2" s="1"/>
  <c r="AA307" i="2" s="1"/>
  <c r="J312" i="2"/>
  <c r="P312" i="2" s="1"/>
  <c r="V312" i="2" s="1"/>
  <c r="AB312" i="2" s="1"/>
  <c r="P313" i="2"/>
  <c r="V313" i="2" s="1"/>
  <c r="AB313" i="2" s="1"/>
  <c r="I324" i="2"/>
  <c r="O324" i="2" s="1"/>
  <c r="U324" i="2" s="1"/>
  <c r="AA324" i="2" s="1"/>
  <c r="O325" i="2"/>
  <c r="U325" i="2" s="1"/>
  <c r="AA325" i="2" s="1"/>
  <c r="K340" i="2"/>
  <c r="Q341" i="2"/>
  <c r="W341" i="2" s="1"/>
  <c r="AC341" i="2" s="1"/>
  <c r="K318" i="2"/>
  <c r="Q318" i="2" s="1"/>
  <c r="W318" i="2" s="1"/>
  <c r="AC318" i="2" s="1"/>
  <c r="Q319" i="2"/>
  <c r="W319" i="2" s="1"/>
  <c r="AC319" i="2" s="1"/>
  <c r="K755" i="2"/>
  <c r="Q756" i="2"/>
  <c r="W756" i="2" s="1"/>
  <c r="AC756" i="2" s="1"/>
  <c r="J820" i="2"/>
  <c r="P820" i="2" s="1"/>
  <c r="V820" i="2" s="1"/>
  <c r="AB820" i="2" s="1"/>
  <c r="P821" i="2"/>
  <c r="V821" i="2" s="1"/>
  <c r="AB821" i="2" s="1"/>
  <c r="J17" i="2"/>
  <c r="P17" i="2" s="1"/>
  <c r="V17" i="2" s="1"/>
  <c r="AB17" i="2" s="1"/>
  <c r="P18" i="2"/>
  <c r="V18" i="2" s="1"/>
  <c r="AB18" i="2" s="1"/>
  <c r="I23" i="2"/>
  <c r="O24" i="2"/>
  <c r="U24" i="2" s="1"/>
  <c r="AA24" i="2" s="1"/>
  <c r="I381" i="2"/>
  <c r="O381" i="2" s="1"/>
  <c r="U381" i="2" s="1"/>
  <c r="AA381" i="2" s="1"/>
  <c r="O382" i="2"/>
  <c r="U382" i="2" s="1"/>
  <c r="AA382" i="2" s="1"/>
  <c r="J378" i="2"/>
  <c r="P378" i="2" s="1"/>
  <c r="V378" i="2" s="1"/>
  <c r="AB378" i="2" s="1"/>
  <c r="P379" i="2"/>
  <c r="V379" i="2" s="1"/>
  <c r="AB379" i="2" s="1"/>
  <c r="I370" i="2"/>
  <c r="O370" i="2" s="1"/>
  <c r="U370" i="2" s="1"/>
  <c r="AA370" i="2" s="1"/>
  <c r="O371" i="2"/>
  <c r="U371" i="2" s="1"/>
  <c r="AA371" i="2" s="1"/>
  <c r="I361" i="2"/>
  <c r="O361" i="2" s="1"/>
  <c r="U361" i="2" s="1"/>
  <c r="AA361" i="2" s="1"/>
  <c r="O362" i="2"/>
  <c r="U362" i="2" s="1"/>
  <c r="AA362" i="2" s="1"/>
  <c r="I349" i="2"/>
  <c r="O349" i="2" s="1"/>
  <c r="U349" i="2" s="1"/>
  <c r="AA349" i="2" s="1"/>
  <c r="O350" i="2"/>
  <c r="U350" i="2" s="1"/>
  <c r="AA350" i="2" s="1"/>
  <c r="J352" i="2"/>
  <c r="P352" i="2" s="1"/>
  <c r="V352" i="2" s="1"/>
  <c r="AB352" i="2" s="1"/>
  <c r="P353" i="2"/>
  <c r="V353" i="2" s="1"/>
  <c r="AB353" i="2" s="1"/>
  <c r="K666" i="2"/>
  <c r="Q667" i="2"/>
  <c r="W667" i="2" s="1"/>
  <c r="AC667" i="2" s="1"/>
  <c r="K727" i="2"/>
  <c r="Q728" i="2"/>
  <c r="W728" i="2" s="1"/>
  <c r="AC728" i="2" s="1"/>
  <c r="J33" i="2"/>
  <c r="P37" i="2"/>
  <c r="V37" i="2" s="1"/>
  <c r="AB37" i="2" s="1"/>
  <c r="K703" i="2"/>
  <c r="Q703" i="2" s="1"/>
  <c r="W703" i="2" s="1"/>
  <c r="AC703" i="2" s="1"/>
  <c r="Q707" i="2"/>
  <c r="W707" i="2" s="1"/>
  <c r="AC707" i="2" s="1"/>
  <c r="J60" i="2"/>
  <c r="P60" i="2" s="1"/>
  <c r="V60" i="2" s="1"/>
  <c r="AB60" i="2" s="1"/>
  <c r="P61" i="2"/>
  <c r="V61" i="2" s="1"/>
  <c r="AB61" i="2" s="1"/>
  <c r="I87" i="2"/>
  <c r="O87" i="2" s="1"/>
  <c r="U87" i="2" s="1"/>
  <c r="AA87" i="2" s="1"/>
  <c r="O88" i="2"/>
  <c r="U88" i="2" s="1"/>
  <c r="AA88" i="2" s="1"/>
  <c r="K104" i="2"/>
  <c r="Q114" i="2"/>
  <c r="W114" i="2" s="1"/>
  <c r="AC114" i="2" s="1"/>
  <c r="K176" i="2"/>
  <c r="Q176" i="2" s="1"/>
  <c r="W176" i="2" s="1"/>
  <c r="AC176" i="2" s="1"/>
  <c r="Q177" i="2"/>
  <c r="W177" i="2" s="1"/>
  <c r="AC177" i="2" s="1"/>
  <c r="I413" i="2"/>
  <c r="O413" i="2" s="1"/>
  <c r="U413" i="2" s="1"/>
  <c r="AA413" i="2" s="1"/>
  <c r="O414" i="2"/>
  <c r="U414" i="2" s="1"/>
  <c r="AA414" i="2" s="1"/>
  <c r="K717" i="2"/>
  <c r="Q718" i="2"/>
  <c r="W718" i="2" s="1"/>
  <c r="AC718" i="2" s="1"/>
  <c r="K60" i="2"/>
  <c r="Q60" i="2" s="1"/>
  <c r="W60" i="2" s="1"/>
  <c r="AC60" i="2" s="1"/>
  <c r="Q61" i="2"/>
  <c r="W61" i="2" s="1"/>
  <c r="AC61" i="2" s="1"/>
  <c r="I104" i="2"/>
  <c r="O114" i="2"/>
  <c r="U114" i="2" s="1"/>
  <c r="AA114" i="2" s="1"/>
  <c r="I33" i="2"/>
  <c r="O37" i="2"/>
  <c r="U37" i="2" s="1"/>
  <c r="AA37" i="2" s="1"/>
  <c r="J689" i="2"/>
  <c r="P690" i="2"/>
  <c r="V690" i="2" s="1"/>
  <c r="AB690" i="2" s="1"/>
  <c r="I60" i="2"/>
  <c r="O61" i="2"/>
  <c r="U61" i="2" s="1"/>
  <c r="AA61" i="2" s="1"/>
  <c r="K689" i="2"/>
  <c r="Q690" i="2"/>
  <c r="W690" i="2" s="1"/>
  <c r="AC690" i="2" s="1"/>
  <c r="K306" i="2"/>
  <c r="Q306" i="2" s="1"/>
  <c r="W306" i="2" s="1"/>
  <c r="AC306" i="2" s="1"/>
  <c r="Q307" i="2"/>
  <c r="W307" i="2" s="1"/>
  <c r="AC307" i="2" s="1"/>
  <c r="I315" i="2"/>
  <c r="O315" i="2" s="1"/>
  <c r="U315" i="2" s="1"/>
  <c r="AA315" i="2" s="1"/>
  <c r="O316" i="2"/>
  <c r="U316" i="2" s="1"/>
  <c r="AA316" i="2" s="1"/>
  <c r="J340" i="2"/>
  <c r="P341" i="2"/>
  <c r="V341" i="2" s="1"/>
  <c r="AB341" i="2" s="1"/>
  <c r="J755" i="2"/>
  <c r="P756" i="2"/>
  <c r="V756" i="2" s="1"/>
  <c r="AB756" i="2" s="1"/>
  <c r="I803" i="2"/>
  <c r="O803" i="2" s="1"/>
  <c r="U803" i="2" s="1"/>
  <c r="AA803" i="2" s="1"/>
  <c r="O804" i="2"/>
  <c r="U804" i="2" s="1"/>
  <c r="AA804" i="2" s="1"/>
  <c r="I28" i="2"/>
  <c r="O29" i="2"/>
  <c r="U29" i="2" s="1"/>
  <c r="AA29" i="2" s="1"/>
  <c r="K23" i="2"/>
  <c r="Q24" i="2"/>
  <c r="W24" i="2" s="1"/>
  <c r="AC24" i="2" s="1"/>
  <c r="I404" i="2"/>
  <c r="O404" i="2" s="1"/>
  <c r="U404" i="2" s="1"/>
  <c r="AA404" i="2" s="1"/>
  <c r="O405" i="2"/>
  <c r="U405" i="2" s="1"/>
  <c r="AA405" i="2" s="1"/>
  <c r="J381" i="2"/>
  <c r="P381" i="2" s="1"/>
  <c r="V381" i="2" s="1"/>
  <c r="AB381" i="2" s="1"/>
  <c r="P382" i="2"/>
  <c r="V382" i="2" s="1"/>
  <c r="AB382" i="2" s="1"/>
  <c r="I375" i="2"/>
  <c r="O375" i="2" s="1"/>
  <c r="U375" i="2" s="1"/>
  <c r="AA375" i="2" s="1"/>
  <c r="O376" i="2"/>
  <c r="U376" i="2" s="1"/>
  <c r="AA376" i="2" s="1"/>
  <c r="I364" i="2"/>
  <c r="O364" i="2" s="1"/>
  <c r="U364" i="2" s="1"/>
  <c r="AA364" i="2" s="1"/>
  <c r="O365" i="2"/>
  <c r="U365" i="2" s="1"/>
  <c r="AA365" i="2" s="1"/>
  <c r="K361" i="2"/>
  <c r="Q361" i="2" s="1"/>
  <c r="W361" i="2" s="1"/>
  <c r="AC361" i="2" s="1"/>
  <c r="Q362" i="2"/>
  <c r="W362" i="2" s="1"/>
  <c r="AC362" i="2" s="1"/>
  <c r="K349" i="2"/>
  <c r="Q349" i="2" s="1"/>
  <c r="W349" i="2" s="1"/>
  <c r="AC349" i="2" s="1"/>
  <c r="Q350" i="2"/>
  <c r="W350" i="2" s="1"/>
  <c r="AC350" i="2" s="1"/>
  <c r="I727" i="2"/>
  <c r="O727" i="2" s="1"/>
  <c r="U727" i="2" s="1"/>
  <c r="AA727" i="2" s="1"/>
  <c r="O728" i="2"/>
  <c r="U728" i="2" s="1"/>
  <c r="AA728" i="2" s="1"/>
  <c r="J681" i="2"/>
  <c r="P682" i="2"/>
  <c r="V682" i="2" s="1"/>
  <c r="AB682" i="2" s="1"/>
  <c r="J660" i="2"/>
  <c r="P661" i="2"/>
  <c r="V661" i="2" s="1"/>
  <c r="AB661" i="2" s="1"/>
  <c r="I666" i="2"/>
  <c r="O666" i="2" s="1"/>
  <c r="U666" i="2" s="1"/>
  <c r="AA666" i="2" s="1"/>
  <c r="O667" i="2"/>
  <c r="U667" i="2" s="1"/>
  <c r="AA667" i="2" s="1"/>
  <c r="K95" i="2"/>
  <c r="J306" i="2"/>
  <c r="P306" i="2" s="1"/>
  <c r="V306" i="2" s="1"/>
  <c r="AB306" i="2" s="1"/>
  <c r="P307" i="2"/>
  <c r="V307" i="2" s="1"/>
  <c r="AB307" i="2" s="1"/>
  <c r="I312" i="2"/>
  <c r="O312" i="2" s="1"/>
  <c r="U312" i="2" s="1"/>
  <c r="AA312" i="2" s="1"/>
  <c r="O313" i="2"/>
  <c r="U313" i="2" s="1"/>
  <c r="AA313" i="2" s="1"/>
  <c r="K315" i="2"/>
  <c r="Q315" i="2" s="1"/>
  <c r="W315" i="2" s="1"/>
  <c r="AC315" i="2" s="1"/>
  <c r="Q316" i="2"/>
  <c r="W316" i="2" s="1"/>
  <c r="AC316" i="2" s="1"/>
  <c r="J324" i="2"/>
  <c r="P324" i="2" s="1"/>
  <c r="V324" i="2" s="1"/>
  <c r="AB324" i="2" s="1"/>
  <c r="P325" i="2"/>
  <c r="V325" i="2" s="1"/>
  <c r="AB325" i="2" s="1"/>
  <c r="I820" i="2"/>
  <c r="O820" i="2" s="1"/>
  <c r="U820" i="2" s="1"/>
  <c r="AA820" i="2" s="1"/>
  <c r="O821" i="2"/>
  <c r="U821" i="2" s="1"/>
  <c r="AA821" i="2" s="1"/>
  <c r="K803" i="2"/>
  <c r="Q804" i="2"/>
  <c r="W804" i="2" s="1"/>
  <c r="AC804" i="2" s="1"/>
  <c r="I17" i="2"/>
  <c r="O17" i="2" s="1"/>
  <c r="U17" i="2" s="1"/>
  <c r="AA17" i="2" s="1"/>
  <c r="O18" i="2"/>
  <c r="U18" i="2" s="1"/>
  <c r="AA18" i="2" s="1"/>
  <c r="K28" i="2"/>
  <c r="Q29" i="2"/>
  <c r="W29" i="2" s="1"/>
  <c r="AC29" i="2" s="1"/>
  <c r="J23" i="2"/>
  <c r="P24" i="2"/>
  <c r="V24" i="2" s="1"/>
  <c r="AB24" i="2" s="1"/>
  <c r="K404" i="2"/>
  <c r="Q404" i="2" s="1"/>
  <c r="W404" i="2" s="1"/>
  <c r="AC404" i="2" s="1"/>
  <c r="Q405" i="2"/>
  <c r="W405" i="2" s="1"/>
  <c r="AC405" i="2" s="1"/>
  <c r="I378" i="2"/>
  <c r="O378" i="2" s="1"/>
  <c r="U378" i="2" s="1"/>
  <c r="AA378" i="2" s="1"/>
  <c r="O379" i="2"/>
  <c r="U379" i="2" s="1"/>
  <c r="AA379" i="2" s="1"/>
  <c r="K375" i="2"/>
  <c r="Q375" i="2" s="1"/>
  <c r="W375" i="2" s="1"/>
  <c r="AC375" i="2" s="1"/>
  <c r="Q376" i="2"/>
  <c r="W376" i="2" s="1"/>
  <c r="AC376" i="2" s="1"/>
  <c r="K364" i="2"/>
  <c r="Q364" i="2" s="1"/>
  <c r="W364" i="2" s="1"/>
  <c r="AC364" i="2" s="1"/>
  <c r="Q365" i="2"/>
  <c r="W365" i="2" s="1"/>
  <c r="AC365" i="2" s="1"/>
  <c r="J361" i="2"/>
  <c r="P361" i="2" s="1"/>
  <c r="V361" i="2" s="1"/>
  <c r="AB361" i="2" s="1"/>
  <c r="P362" i="2"/>
  <c r="V362" i="2" s="1"/>
  <c r="AB362" i="2" s="1"/>
  <c r="J349" i="2"/>
  <c r="P349" i="2" s="1"/>
  <c r="V349" i="2" s="1"/>
  <c r="AB349" i="2" s="1"/>
  <c r="P350" i="2"/>
  <c r="V350" i="2" s="1"/>
  <c r="AB350" i="2" s="1"/>
  <c r="J188" i="2"/>
  <c r="P188" i="2" s="1"/>
  <c r="V188" i="2" s="1"/>
  <c r="AB188" i="2" s="1"/>
  <c r="P189" i="2"/>
  <c r="V189" i="2" s="1"/>
  <c r="AB189" i="2" s="1"/>
  <c r="K681" i="2"/>
  <c r="Q682" i="2"/>
  <c r="W682" i="2" s="1"/>
  <c r="AC682" i="2" s="1"/>
  <c r="K660" i="2"/>
  <c r="Q661" i="2"/>
  <c r="W661" i="2" s="1"/>
  <c r="AC661" i="2" s="1"/>
  <c r="I689" i="2"/>
  <c r="O690" i="2"/>
  <c r="U690" i="2" s="1"/>
  <c r="AA690" i="2" s="1"/>
  <c r="K87" i="2"/>
  <c r="Q87" i="2" s="1"/>
  <c r="W87" i="2" s="1"/>
  <c r="AC87" i="2" s="1"/>
  <c r="Q88" i="2"/>
  <c r="W88" i="2" s="1"/>
  <c r="AC88" i="2" s="1"/>
  <c r="J104" i="2"/>
  <c r="P114" i="2"/>
  <c r="V114" i="2" s="1"/>
  <c r="AB114" i="2" s="1"/>
  <c r="J176" i="2"/>
  <c r="P176" i="2" s="1"/>
  <c r="V176" i="2" s="1"/>
  <c r="AB176" i="2" s="1"/>
  <c r="P177" i="2"/>
  <c r="V177" i="2" s="1"/>
  <c r="AB177" i="2" s="1"/>
  <c r="K413" i="2"/>
  <c r="Q413" i="2" s="1"/>
  <c r="W413" i="2" s="1"/>
  <c r="AC413" i="2" s="1"/>
  <c r="Q414" i="2"/>
  <c r="W414" i="2" s="1"/>
  <c r="AC414" i="2" s="1"/>
  <c r="J717" i="2"/>
  <c r="P718" i="2"/>
  <c r="V718" i="2" s="1"/>
  <c r="AB718" i="2" s="1"/>
  <c r="K33" i="2"/>
  <c r="Q37" i="2"/>
  <c r="W37" i="2" s="1"/>
  <c r="AC37" i="2" s="1"/>
  <c r="I703" i="2"/>
  <c r="O703" i="2" s="1"/>
  <c r="U703" i="2" s="1"/>
  <c r="AA703" i="2" s="1"/>
  <c r="O707" i="2"/>
  <c r="U707" i="2" s="1"/>
  <c r="AA707" i="2" s="1"/>
  <c r="I176" i="2"/>
  <c r="O177" i="2"/>
  <c r="U177" i="2" s="1"/>
  <c r="AA177" i="2" s="1"/>
  <c r="I717" i="2"/>
  <c r="O718" i="2"/>
  <c r="U718" i="2" s="1"/>
  <c r="AA718" i="2" s="1"/>
  <c r="J87" i="2"/>
  <c r="P87" i="2" s="1"/>
  <c r="V87" i="2" s="1"/>
  <c r="AB87" i="2" s="1"/>
  <c r="P88" i="2"/>
  <c r="V88" i="2" s="1"/>
  <c r="AB88" i="2" s="1"/>
  <c r="J413" i="2"/>
  <c r="P413" i="2" s="1"/>
  <c r="V413" i="2" s="1"/>
  <c r="AB413" i="2" s="1"/>
  <c r="P414" i="2"/>
  <c r="V414" i="2" s="1"/>
  <c r="AB414" i="2" s="1"/>
  <c r="J703" i="2"/>
  <c r="P703" i="2" s="1"/>
  <c r="V703" i="2" s="1"/>
  <c r="AB703" i="2" s="1"/>
  <c r="P707" i="2"/>
  <c r="V707" i="2" s="1"/>
  <c r="AB707" i="2" s="1"/>
  <c r="I660" i="2"/>
  <c r="O661" i="2"/>
  <c r="U661" i="2" s="1"/>
  <c r="AA661" i="2" s="1"/>
  <c r="K312" i="2"/>
  <c r="Q312" i="2" s="1"/>
  <c r="W312" i="2" s="1"/>
  <c r="AC312" i="2" s="1"/>
  <c r="Q313" i="2"/>
  <c r="W313" i="2" s="1"/>
  <c r="AC313" i="2" s="1"/>
  <c r="J315" i="2"/>
  <c r="P315" i="2" s="1"/>
  <c r="V315" i="2" s="1"/>
  <c r="AB315" i="2" s="1"/>
  <c r="P316" i="2"/>
  <c r="V316" i="2" s="1"/>
  <c r="AB316" i="2" s="1"/>
  <c r="I340" i="2"/>
  <c r="O341" i="2"/>
  <c r="U341" i="2" s="1"/>
  <c r="AA341" i="2" s="1"/>
  <c r="I755" i="2"/>
  <c r="O756" i="2"/>
  <c r="U756" i="2" s="1"/>
  <c r="AA756" i="2" s="1"/>
  <c r="K820" i="2"/>
  <c r="Q820" i="2" s="1"/>
  <c r="W820" i="2" s="1"/>
  <c r="AC820" i="2" s="1"/>
  <c r="Q821" i="2"/>
  <c r="W821" i="2" s="1"/>
  <c r="AC821" i="2" s="1"/>
  <c r="J803" i="2"/>
  <c r="P803" i="2" s="1"/>
  <c r="V803" i="2" s="1"/>
  <c r="AB803" i="2" s="1"/>
  <c r="P804" i="2"/>
  <c r="V804" i="2" s="1"/>
  <c r="AB804" i="2" s="1"/>
  <c r="K17" i="2"/>
  <c r="Q17" i="2" s="1"/>
  <c r="W17" i="2" s="1"/>
  <c r="AC17" i="2" s="1"/>
  <c r="Q18" i="2"/>
  <c r="W18" i="2" s="1"/>
  <c r="AC18" i="2" s="1"/>
  <c r="J28" i="2"/>
  <c r="P29" i="2"/>
  <c r="V29" i="2" s="1"/>
  <c r="AB29" i="2" s="1"/>
  <c r="J404" i="2"/>
  <c r="P404" i="2" s="1"/>
  <c r="V404" i="2" s="1"/>
  <c r="AB404" i="2" s="1"/>
  <c r="P405" i="2"/>
  <c r="V405" i="2" s="1"/>
  <c r="AB405" i="2" s="1"/>
  <c r="K378" i="2"/>
  <c r="Q378" i="2" s="1"/>
  <c r="W378" i="2" s="1"/>
  <c r="AC378" i="2" s="1"/>
  <c r="Q379" i="2"/>
  <c r="W379" i="2" s="1"/>
  <c r="AC379" i="2" s="1"/>
  <c r="J375" i="2"/>
  <c r="P375" i="2" s="1"/>
  <c r="V375" i="2" s="1"/>
  <c r="AB375" i="2" s="1"/>
  <c r="P376" i="2"/>
  <c r="V376" i="2" s="1"/>
  <c r="AB376" i="2" s="1"/>
  <c r="J364" i="2"/>
  <c r="P364" i="2" s="1"/>
  <c r="V364" i="2" s="1"/>
  <c r="AB364" i="2" s="1"/>
  <c r="P365" i="2"/>
  <c r="V365" i="2" s="1"/>
  <c r="AB365" i="2" s="1"/>
  <c r="I352" i="2"/>
  <c r="O352" i="2" s="1"/>
  <c r="U352" i="2" s="1"/>
  <c r="AA352" i="2" s="1"/>
  <c r="O353" i="2"/>
  <c r="U353" i="2" s="1"/>
  <c r="AA353" i="2" s="1"/>
  <c r="K352" i="2"/>
  <c r="Q352" i="2" s="1"/>
  <c r="W352" i="2" s="1"/>
  <c r="AC352" i="2" s="1"/>
  <c r="Q353" i="2"/>
  <c r="W353" i="2" s="1"/>
  <c r="AC353" i="2" s="1"/>
  <c r="K188" i="2"/>
  <c r="Q188" i="2" s="1"/>
  <c r="W188" i="2" s="1"/>
  <c r="AC188" i="2" s="1"/>
  <c r="Q189" i="2"/>
  <c r="W189" i="2" s="1"/>
  <c r="AC189" i="2" s="1"/>
  <c r="J666" i="2"/>
  <c r="P667" i="2"/>
  <c r="V667" i="2" s="1"/>
  <c r="AB667" i="2" s="1"/>
  <c r="J727" i="2"/>
  <c r="P728" i="2"/>
  <c r="V728" i="2" s="1"/>
  <c r="AB728" i="2" s="1"/>
  <c r="I95" i="2"/>
  <c r="J71" i="2"/>
  <c r="I71" i="2"/>
  <c r="O71" i="2" s="1"/>
  <c r="U71" i="2" s="1"/>
  <c r="AA71" i="2" s="1"/>
  <c r="J330" i="2"/>
  <c r="P330" i="2" s="1"/>
  <c r="V330" i="2" s="1"/>
  <c r="AB330" i="2" s="1"/>
  <c r="K330" i="2"/>
  <c r="Q330" i="2" s="1"/>
  <c r="W330" i="2" s="1"/>
  <c r="AC330" i="2" s="1"/>
  <c r="I330" i="2"/>
  <c r="O330" i="2" s="1"/>
  <c r="U330" i="2" s="1"/>
  <c r="AA330" i="2" s="1"/>
  <c r="I681" i="2"/>
  <c r="K762" i="2"/>
  <c r="J762" i="2"/>
  <c r="I762" i="2"/>
  <c r="J304" i="2"/>
  <c r="I304" i="2"/>
  <c r="J322" i="2"/>
  <c r="K322" i="2"/>
  <c r="I322" i="2"/>
  <c r="J213" i="2"/>
  <c r="K213" i="2"/>
  <c r="I213" i="2"/>
  <c r="J216" i="2"/>
  <c r="K216" i="2"/>
  <c r="I216" i="2"/>
  <c r="I318" i="2" l="1"/>
  <c r="O318" i="2" s="1"/>
  <c r="U318" i="2" s="1"/>
  <c r="AA318" i="2" s="1"/>
  <c r="K802" i="2"/>
  <c r="Q802" i="2" s="1"/>
  <c r="W802" i="2" s="1"/>
  <c r="AC802" i="2" s="1"/>
  <c r="J91" i="2"/>
  <c r="J86" i="2" s="1"/>
  <c r="Q803" i="2"/>
  <c r="W803" i="2" s="1"/>
  <c r="AC803" i="2" s="1"/>
  <c r="J318" i="2"/>
  <c r="P318" i="2" s="1"/>
  <c r="V318" i="2" s="1"/>
  <c r="AB318" i="2" s="1"/>
  <c r="J16" i="2"/>
  <c r="J15" i="2" s="1"/>
  <c r="I726" i="2"/>
  <c r="O726" i="2" s="1"/>
  <c r="U726" i="2" s="1"/>
  <c r="AA726" i="2" s="1"/>
  <c r="I665" i="2"/>
  <c r="O665" i="2" s="1"/>
  <c r="U665" i="2" s="1"/>
  <c r="AA665" i="2" s="1"/>
  <c r="K70" i="2"/>
  <c r="Q70" i="2" s="1"/>
  <c r="W70" i="2" s="1"/>
  <c r="AC70" i="2" s="1"/>
  <c r="K16" i="2"/>
  <c r="Q16" i="2" s="1"/>
  <c r="W16" i="2" s="1"/>
  <c r="AC16" i="2" s="1"/>
  <c r="K215" i="2"/>
  <c r="Q215" i="2" s="1"/>
  <c r="W215" i="2" s="1"/>
  <c r="AC215" i="2" s="1"/>
  <c r="Q216" i="2"/>
  <c r="W216" i="2" s="1"/>
  <c r="AC216" i="2" s="1"/>
  <c r="J212" i="2"/>
  <c r="P212" i="2" s="1"/>
  <c r="V212" i="2" s="1"/>
  <c r="AB212" i="2" s="1"/>
  <c r="P213" i="2"/>
  <c r="V213" i="2" s="1"/>
  <c r="AB213" i="2" s="1"/>
  <c r="I303" i="2"/>
  <c r="O303" i="2" s="1"/>
  <c r="U303" i="2" s="1"/>
  <c r="AA303" i="2" s="1"/>
  <c r="O304" i="2"/>
  <c r="U304" i="2" s="1"/>
  <c r="AA304" i="2" s="1"/>
  <c r="J761" i="2"/>
  <c r="P761" i="2" s="1"/>
  <c r="V761" i="2" s="1"/>
  <c r="AB761" i="2" s="1"/>
  <c r="P762" i="2"/>
  <c r="V762" i="2" s="1"/>
  <c r="AB762" i="2" s="1"/>
  <c r="I91" i="2"/>
  <c r="O95" i="2"/>
  <c r="U95" i="2" s="1"/>
  <c r="AA95" i="2" s="1"/>
  <c r="J665" i="2"/>
  <c r="P666" i="2"/>
  <c r="V666" i="2" s="1"/>
  <c r="AB666" i="2" s="1"/>
  <c r="J27" i="2"/>
  <c r="P28" i="2"/>
  <c r="V28" i="2" s="1"/>
  <c r="AB28" i="2" s="1"/>
  <c r="I754" i="2"/>
  <c r="O755" i="2"/>
  <c r="U755" i="2" s="1"/>
  <c r="AA755" i="2" s="1"/>
  <c r="I166" i="2"/>
  <c r="O166" i="2" s="1"/>
  <c r="U166" i="2" s="1"/>
  <c r="AA166" i="2" s="1"/>
  <c r="O176" i="2"/>
  <c r="U176" i="2" s="1"/>
  <c r="AA176" i="2" s="1"/>
  <c r="K32" i="2"/>
  <c r="Q32" i="2" s="1"/>
  <c r="W32" i="2" s="1"/>
  <c r="AC32" i="2" s="1"/>
  <c r="Q33" i="2"/>
  <c r="W33" i="2" s="1"/>
  <c r="AC33" i="2" s="1"/>
  <c r="P104" i="2"/>
  <c r="V104" i="2" s="1"/>
  <c r="AB104" i="2" s="1"/>
  <c r="J103" i="2"/>
  <c r="I688" i="2"/>
  <c r="O689" i="2"/>
  <c r="U689" i="2" s="1"/>
  <c r="AA689" i="2" s="1"/>
  <c r="K672" i="2"/>
  <c r="Q672" i="2" s="1"/>
  <c r="W672" i="2" s="1"/>
  <c r="AC672" i="2" s="1"/>
  <c r="Q681" i="2"/>
  <c r="W681" i="2" s="1"/>
  <c r="AC681" i="2" s="1"/>
  <c r="J22" i="2"/>
  <c r="P23" i="2"/>
  <c r="V23" i="2" s="1"/>
  <c r="AB23" i="2" s="1"/>
  <c r="J672" i="2"/>
  <c r="P672" i="2" s="1"/>
  <c r="V672" i="2" s="1"/>
  <c r="AB672" i="2" s="1"/>
  <c r="P681" i="2"/>
  <c r="V681" i="2" s="1"/>
  <c r="AB681" i="2" s="1"/>
  <c r="K22" i="2"/>
  <c r="Q23" i="2"/>
  <c r="W23" i="2" s="1"/>
  <c r="AC23" i="2" s="1"/>
  <c r="O60" i="2"/>
  <c r="U60" i="2" s="1"/>
  <c r="AA60" i="2" s="1"/>
  <c r="I41" i="2"/>
  <c r="I32" i="2"/>
  <c r="O32" i="2" s="1"/>
  <c r="U32" i="2" s="1"/>
  <c r="AA32" i="2" s="1"/>
  <c r="O33" i="2"/>
  <c r="U33" i="2" s="1"/>
  <c r="AA33" i="2" s="1"/>
  <c r="Q104" i="2"/>
  <c r="W104" i="2" s="1"/>
  <c r="AC104" i="2" s="1"/>
  <c r="K103" i="2"/>
  <c r="J32" i="2"/>
  <c r="P32" i="2" s="1"/>
  <c r="V32" i="2" s="1"/>
  <c r="AB32" i="2" s="1"/>
  <c r="P33" i="2"/>
  <c r="V33" i="2" s="1"/>
  <c r="AB33" i="2" s="1"/>
  <c r="K726" i="2"/>
  <c r="Q726" i="2" s="1"/>
  <c r="W726" i="2" s="1"/>
  <c r="AC726" i="2" s="1"/>
  <c r="Q727" i="2"/>
  <c r="W727" i="2" s="1"/>
  <c r="AC727" i="2" s="1"/>
  <c r="I22" i="2"/>
  <c r="O23" i="2"/>
  <c r="U23" i="2" s="1"/>
  <c r="AA23" i="2" s="1"/>
  <c r="J215" i="2"/>
  <c r="P215" i="2" s="1"/>
  <c r="V215" i="2" s="1"/>
  <c r="AB215" i="2" s="1"/>
  <c r="P216" i="2"/>
  <c r="V216" i="2" s="1"/>
  <c r="AB216" i="2" s="1"/>
  <c r="I321" i="2"/>
  <c r="O321" i="2" s="1"/>
  <c r="U321" i="2" s="1"/>
  <c r="AA321" i="2" s="1"/>
  <c r="O322" i="2"/>
  <c r="U322" i="2" s="1"/>
  <c r="AA322" i="2" s="1"/>
  <c r="J303" i="2"/>
  <c r="P303" i="2" s="1"/>
  <c r="V303" i="2" s="1"/>
  <c r="AB303" i="2" s="1"/>
  <c r="P304" i="2"/>
  <c r="V304" i="2" s="1"/>
  <c r="AB304" i="2" s="1"/>
  <c r="K761" i="2"/>
  <c r="Q761" i="2" s="1"/>
  <c r="W761" i="2" s="1"/>
  <c r="AC761" i="2" s="1"/>
  <c r="Q762" i="2"/>
  <c r="W762" i="2" s="1"/>
  <c r="AC762" i="2" s="1"/>
  <c r="J802" i="2"/>
  <c r="K41" i="2"/>
  <c r="K40" i="2" s="1"/>
  <c r="I212" i="2"/>
  <c r="O212" i="2" s="1"/>
  <c r="U212" i="2" s="1"/>
  <c r="AA212" i="2" s="1"/>
  <c r="O213" i="2"/>
  <c r="U213" i="2" s="1"/>
  <c r="AA213" i="2" s="1"/>
  <c r="K321" i="2"/>
  <c r="Q321" i="2" s="1"/>
  <c r="W321" i="2" s="1"/>
  <c r="AC321" i="2" s="1"/>
  <c r="Q322" i="2"/>
  <c r="W322" i="2" s="1"/>
  <c r="AC322" i="2" s="1"/>
  <c r="I802" i="2"/>
  <c r="J726" i="2"/>
  <c r="P727" i="2"/>
  <c r="V727" i="2" s="1"/>
  <c r="AB727" i="2" s="1"/>
  <c r="I339" i="2"/>
  <c r="O340" i="2"/>
  <c r="U340" i="2" s="1"/>
  <c r="AA340" i="2" s="1"/>
  <c r="I659" i="2"/>
  <c r="O660" i="2"/>
  <c r="U660" i="2" s="1"/>
  <c r="AA660" i="2" s="1"/>
  <c r="O717" i="2"/>
  <c r="U717" i="2" s="1"/>
  <c r="AA717" i="2" s="1"/>
  <c r="I698" i="2"/>
  <c r="P717" i="2"/>
  <c r="V717" i="2" s="1"/>
  <c r="AB717" i="2" s="1"/>
  <c r="J698" i="2"/>
  <c r="K659" i="2"/>
  <c r="Q660" i="2"/>
  <c r="W660" i="2" s="1"/>
  <c r="AC660" i="2" s="1"/>
  <c r="K27" i="2"/>
  <c r="Q28" i="2"/>
  <c r="W28" i="2" s="1"/>
  <c r="AC28" i="2" s="1"/>
  <c r="K91" i="2"/>
  <c r="Q95" i="2"/>
  <c r="W95" i="2" s="1"/>
  <c r="AC95" i="2" s="1"/>
  <c r="J659" i="2"/>
  <c r="P660" i="2"/>
  <c r="V660" i="2" s="1"/>
  <c r="AB660" i="2" s="1"/>
  <c r="I27" i="2"/>
  <c r="O28" i="2"/>
  <c r="U28" i="2" s="1"/>
  <c r="AA28" i="2" s="1"/>
  <c r="J754" i="2"/>
  <c r="P755" i="2"/>
  <c r="V755" i="2" s="1"/>
  <c r="AB755" i="2" s="1"/>
  <c r="J339" i="2"/>
  <c r="P340" i="2"/>
  <c r="V340" i="2" s="1"/>
  <c r="AB340" i="2" s="1"/>
  <c r="K688" i="2"/>
  <c r="Q689" i="2"/>
  <c r="W689" i="2" s="1"/>
  <c r="AC689" i="2" s="1"/>
  <c r="J688" i="2"/>
  <c r="P689" i="2"/>
  <c r="V689" i="2" s="1"/>
  <c r="AB689" i="2" s="1"/>
  <c r="I103" i="2"/>
  <c r="O104" i="2"/>
  <c r="U104" i="2" s="1"/>
  <c r="AA104" i="2" s="1"/>
  <c r="Q717" i="2"/>
  <c r="W717" i="2" s="1"/>
  <c r="AC717" i="2" s="1"/>
  <c r="K698" i="2"/>
  <c r="K665" i="2"/>
  <c r="Q666" i="2"/>
  <c r="W666" i="2" s="1"/>
  <c r="AC666" i="2" s="1"/>
  <c r="K754" i="2"/>
  <c r="Q755" i="2"/>
  <c r="W755" i="2" s="1"/>
  <c r="AC755" i="2" s="1"/>
  <c r="K339" i="2"/>
  <c r="Q340" i="2"/>
  <c r="W340" i="2" s="1"/>
  <c r="AC340" i="2" s="1"/>
  <c r="I215" i="2"/>
  <c r="O215" i="2" s="1"/>
  <c r="U215" i="2" s="1"/>
  <c r="AA215" i="2" s="1"/>
  <c r="O216" i="2"/>
  <c r="U216" i="2" s="1"/>
  <c r="AA216" i="2" s="1"/>
  <c r="K212" i="2"/>
  <c r="Q212" i="2" s="1"/>
  <c r="W212" i="2" s="1"/>
  <c r="AC212" i="2" s="1"/>
  <c r="Q213" i="2"/>
  <c r="W213" i="2" s="1"/>
  <c r="AC213" i="2" s="1"/>
  <c r="J321" i="2"/>
  <c r="P321" i="2" s="1"/>
  <c r="V321" i="2" s="1"/>
  <c r="AB321" i="2" s="1"/>
  <c r="P322" i="2"/>
  <c r="V322" i="2" s="1"/>
  <c r="AB322" i="2" s="1"/>
  <c r="I761" i="2"/>
  <c r="O761" i="2" s="1"/>
  <c r="U761" i="2" s="1"/>
  <c r="AA761" i="2" s="1"/>
  <c r="O762" i="2"/>
  <c r="U762" i="2" s="1"/>
  <c r="AA762" i="2" s="1"/>
  <c r="I16" i="2"/>
  <c r="I672" i="2"/>
  <c r="O672" i="2" s="1"/>
  <c r="U672" i="2" s="1"/>
  <c r="AA672" i="2" s="1"/>
  <c r="O681" i="2"/>
  <c r="U681" i="2" s="1"/>
  <c r="AA681" i="2" s="1"/>
  <c r="J70" i="2"/>
  <c r="P70" i="2" s="1"/>
  <c r="V70" i="2" s="1"/>
  <c r="AB70" i="2" s="1"/>
  <c r="P71" i="2"/>
  <c r="V71" i="2" s="1"/>
  <c r="AB71" i="2" s="1"/>
  <c r="J41" i="2"/>
  <c r="K328" i="2"/>
  <c r="K329" i="2"/>
  <c r="Q329" i="2" s="1"/>
  <c r="W329" i="2" s="1"/>
  <c r="AC329" i="2" s="1"/>
  <c r="I329" i="2"/>
  <c r="J328" i="2"/>
  <c r="J329" i="2"/>
  <c r="P329" i="2" s="1"/>
  <c r="V329" i="2" s="1"/>
  <c r="AB329" i="2" s="1"/>
  <c r="K282" i="2"/>
  <c r="J282" i="2"/>
  <c r="I282" i="2"/>
  <c r="J292" i="2"/>
  <c r="K292" i="2"/>
  <c r="I292" i="2"/>
  <c r="J295" i="2"/>
  <c r="K295" i="2"/>
  <c r="I295" i="2"/>
  <c r="J289" i="2"/>
  <c r="K289" i="2"/>
  <c r="I289" i="2"/>
  <c r="P91" i="2" l="1"/>
  <c r="V91" i="2" s="1"/>
  <c r="AB91" i="2" s="1"/>
  <c r="K281" i="2"/>
  <c r="K280" i="2" s="1"/>
  <c r="Q282" i="2"/>
  <c r="W282" i="2" s="1"/>
  <c r="AC282" i="2" s="1"/>
  <c r="I281" i="2"/>
  <c r="I280" i="2" s="1"/>
  <c r="O282" i="2"/>
  <c r="U282" i="2" s="1"/>
  <c r="AA282" i="2" s="1"/>
  <c r="J281" i="2"/>
  <c r="J280" i="2" s="1"/>
  <c r="P282" i="2"/>
  <c r="V282" i="2" s="1"/>
  <c r="AB282" i="2" s="1"/>
  <c r="P16" i="2"/>
  <c r="V16" i="2" s="1"/>
  <c r="AB16" i="2" s="1"/>
  <c r="K15" i="2"/>
  <c r="K14" i="2" s="1"/>
  <c r="I211" i="2"/>
  <c r="O211" i="2" s="1"/>
  <c r="U211" i="2" s="1"/>
  <c r="AA211" i="2" s="1"/>
  <c r="K801" i="2"/>
  <c r="K800" i="2" s="1"/>
  <c r="Q800" i="2" s="1"/>
  <c r="W800" i="2" s="1"/>
  <c r="AC800" i="2" s="1"/>
  <c r="I760" i="2"/>
  <c r="O760" i="2" s="1"/>
  <c r="U760" i="2" s="1"/>
  <c r="AA760" i="2" s="1"/>
  <c r="I664" i="2"/>
  <c r="O664" i="2" s="1"/>
  <c r="U664" i="2" s="1"/>
  <c r="AA664" i="2" s="1"/>
  <c r="Q41" i="2"/>
  <c r="W41" i="2" s="1"/>
  <c r="AC41" i="2" s="1"/>
  <c r="I288" i="2"/>
  <c r="O289" i="2"/>
  <c r="U289" i="2" s="1"/>
  <c r="AA289" i="2" s="1"/>
  <c r="K294" i="2"/>
  <c r="Q294" i="2" s="1"/>
  <c r="W294" i="2" s="1"/>
  <c r="AC294" i="2" s="1"/>
  <c r="Q295" i="2"/>
  <c r="W295" i="2" s="1"/>
  <c r="AC295" i="2" s="1"/>
  <c r="J291" i="2"/>
  <c r="P291" i="2" s="1"/>
  <c r="V291" i="2" s="1"/>
  <c r="AB291" i="2" s="1"/>
  <c r="P292" i="2"/>
  <c r="V292" i="2" s="1"/>
  <c r="AB292" i="2" s="1"/>
  <c r="J327" i="2"/>
  <c r="P327" i="2" s="1"/>
  <c r="V327" i="2" s="1"/>
  <c r="AB327" i="2" s="1"/>
  <c r="P328" i="2"/>
  <c r="V328" i="2" s="1"/>
  <c r="AB328" i="2" s="1"/>
  <c r="K693" i="2"/>
  <c r="Q693" i="2" s="1"/>
  <c r="W693" i="2" s="1"/>
  <c r="AC693" i="2" s="1"/>
  <c r="Q698" i="2"/>
  <c r="W698" i="2" s="1"/>
  <c r="AC698" i="2" s="1"/>
  <c r="I693" i="2"/>
  <c r="O693" i="2" s="1"/>
  <c r="U693" i="2" s="1"/>
  <c r="AA693" i="2" s="1"/>
  <c r="O698" i="2"/>
  <c r="U698" i="2" s="1"/>
  <c r="AA698" i="2" s="1"/>
  <c r="I801" i="2"/>
  <c r="O802" i="2"/>
  <c r="U802" i="2" s="1"/>
  <c r="AA802" i="2" s="1"/>
  <c r="J801" i="2"/>
  <c r="P802" i="2"/>
  <c r="V802" i="2" s="1"/>
  <c r="AB802" i="2" s="1"/>
  <c r="I21" i="2"/>
  <c r="O22" i="2"/>
  <c r="U22" i="2" s="1"/>
  <c r="AA22" i="2" s="1"/>
  <c r="K21" i="2"/>
  <c r="Q22" i="2"/>
  <c r="W22" i="2" s="1"/>
  <c r="AC22" i="2" s="1"/>
  <c r="J21" i="2"/>
  <c r="P22" i="2"/>
  <c r="V22" i="2" s="1"/>
  <c r="AB22" i="2" s="1"/>
  <c r="I687" i="2"/>
  <c r="O687" i="2" s="1"/>
  <c r="U687" i="2" s="1"/>
  <c r="AA687" i="2" s="1"/>
  <c r="O688" i="2"/>
  <c r="U688" i="2" s="1"/>
  <c r="AA688" i="2" s="1"/>
  <c r="I753" i="2"/>
  <c r="O754" i="2"/>
  <c r="U754" i="2" s="1"/>
  <c r="AA754" i="2" s="1"/>
  <c r="P665" i="2"/>
  <c r="V665" i="2" s="1"/>
  <c r="AB665" i="2" s="1"/>
  <c r="J664" i="2"/>
  <c r="K288" i="2"/>
  <c r="Q289" i="2"/>
  <c r="W289" i="2" s="1"/>
  <c r="AC289" i="2" s="1"/>
  <c r="J294" i="2"/>
  <c r="P294" i="2" s="1"/>
  <c r="V294" i="2" s="1"/>
  <c r="AB294" i="2" s="1"/>
  <c r="P295" i="2"/>
  <c r="V295" i="2" s="1"/>
  <c r="AB295" i="2" s="1"/>
  <c r="K760" i="2"/>
  <c r="Q760" i="2" s="1"/>
  <c r="W760" i="2" s="1"/>
  <c r="AC760" i="2" s="1"/>
  <c r="I328" i="2"/>
  <c r="O329" i="2"/>
  <c r="U329" i="2" s="1"/>
  <c r="AA329" i="2" s="1"/>
  <c r="J211" i="2"/>
  <c r="K338" i="2"/>
  <c r="Q339" i="2"/>
  <c r="W339" i="2" s="1"/>
  <c r="AC339" i="2" s="1"/>
  <c r="Q665" i="2"/>
  <c r="W665" i="2" s="1"/>
  <c r="AC665" i="2" s="1"/>
  <c r="K664" i="2"/>
  <c r="J687" i="2"/>
  <c r="P687" i="2" s="1"/>
  <c r="V687" i="2" s="1"/>
  <c r="AB687" i="2" s="1"/>
  <c r="P688" i="2"/>
  <c r="V688" i="2" s="1"/>
  <c r="AB688" i="2" s="1"/>
  <c r="J338" i="2"/>
  <c r="P339" i="2"/>
  <c r="V339" i="2" s="1"/>
  <c r="AB339" i="2" s="1"/>
  <c r="I26" i="2"/>
  <c r="O26" i="2" s="1"/>
  <c r="U26" i="2" s="1"/>
  <c r="AA26" i="2" s="1"/>
  <c r="O27" i="2"/>
  <c r="U27" i="2" s="1"/>
  <c r="AA27" i="2" s="1"/>
  <c r="K86" i="2"/>
  <c r="Q91" i="2"/>
  <c r="W91" i="2" s="1"/>
  <c r="AC91" i="2" s="1"/>
  <c r="K658" i="2"/>
  <c r="Q658" i="2" s="1"/>
  <c r="W658" i="2" s="1"/>
  <c r="AC658" i="2" s="1"/>
  <c r="Q659" i="2"/>
  <c r="W659" i="2" s="1"/>
  <c r="AC659" i="2" s="1"/>
  <c r="I338" i="2"/>
  <c r="O339" i="2"/>
  <c r="U339" i="2" s="1"/>
  <c r="AA339" i="2" s="1"/>
  <c r="K102" i="2"/>
  <c r="Q102" i="2" s="1"/>
  <c r="W102" i="2" s="1"/>
  <c r="AC102" i="2" s="1"/>
  <c r="Q103" i="2"/>
  <c r="W103" i="2" s="1"/>
  <c r="AC103" i="2" s="1"/>
  <c r="O41" i="2"/>
  <c r="U41" i="2" s="1"/>
  <c r="AA41" i="2" s="1"/>
  <c r="I40" i="2"/>
  <c r="O40" i="2" s="1"/>
  <c r="U40" i="2" s="1"/>
  <c r="AA40" i="2" s="1"/>
  <c r="P103" i="2"/>
  <c r="V103" i="2" s="1"/>
  <c r="AB103" i="2" s="1"/>
  <c r="J102" i="2"/>
  <c r="P102" i="2" s="1"/>
  <c r="V102" i="2" s="1"/>
  <c r="AB102" i="2" s="1"/>
  <c r="J288" i="2"/>
  <c r="P289" i="2"/>
  <c r="V289" i="2" s="1"/>
  <c r="AB289" i="2" s="1"/>
  <c r="I291" i="2"/>
  <c r="O291" i="2" s="1"/>
  <c r="U291" i="2" s="1"/>
  <c r="AA291" i="2" s="1"/>
  <c r="O292" i="2"/>
  <c r="U292" i="2" s="1"/>
  <c r="AA292" i="2" s="1"/>
  <c r="J760" i="2"/>
  <c r="P760" i="2" s="1"/>
  <c r="V760" i="2" s="1"/>
  <c r="AB760" i="2" s="1"/>
  <c r="J40" i="2"/>
  <c r="P40" i="2" s="1"/>
  <c r="V40" i="2" s="1"/>
  <c r="AB40" i="2" s="1"/>
  <c r="P41" i="2"/>
  <c r="V41" i="2" s="1"/>
  <c r="AB41" i="2" s="1"/>
  <c r="J693" i="2"/>
  <c r="P693" i="2" s="1"/>
  <c r="V693" i="2" s="1"/>
  <c r="AB693" i="2" s="1"/>
  <c r="P698" i="2"/>
  <c r="V698" i="2" s="1"/>
  <c r="AB698" i="2" s="1"/>
  <c r="J26" i="2"/>
  <c r="P26" i="2" s="1"/>
  <c r="V26" i="2" s="1"/>
  <c r="AB26" i="2" s="1"/>
  <c r="P27" i="2"/>
  <c r="V27" i="2" s="1"/>
  <c r="AB27" i="2" s="1"/>
  <c r="I86" i="2"/>
  <c r="O91" i="2"/>
  <c r="U91" i="2" s="1"/>
  <c r="AA91" i="2" s="1"/>
  <c r="I294" i="2"/>
  <c r="O294" i="2" s="1"/>
  <c r="U294" i="2" s="1"/>
  <c r="AA294" i="2" s="1"/>
  <c r="O295" i="2"/>
  <c r="U295" i="2" s="1"/>
  <c r="AA295" i="2" s="1"/>
  <c r="K291" i="2"/>
  <c r="Q291" i="2" s="1"/>
  <c r="W291" i="2" s="1"/>
  <c r="AC291" i="2" s="1"/>
  <c r="Q292" i="2"/>
  <c r="W292" i="2" s="1"/>
  <c r="AC292" i="2" s="1"/>
  <c r="K327" i="2"/>
  <c r="Q327" i="2" s="1"/>
  <c r="W327" i="2" s="1"/>
  <c r="AC327" i="2" s="1"/>
  <c r="Q328" i="2"/>
  <c r="W328" i="2" s="1"/>
  <c r="AC328" i="2" s="1"/>
  <c r="K211" i="2"/>
  <c r="I15" i="2"/>
  <c r="O16" i="2"/>
  <c r="U16" i="2" s="1"/>
  <c r="AA16" i="2" s="1"/>
  <c r="K753" i="2"/>
  <c r="Q753" i="2" s="1"/>
  <c r="W753" i="2" s="1"/>
  <c r="AC753" i="2" s="1"/>
  <c r="Q754" i="2"/>
  <c r="W754" i="2" s="1"/>
  <c r="AC754" i="2" s="1"/>
  <c r="J85" i="2"/>
  <c r="P85" i="2" s="1"/>
  <c r="V85" i="2" s="1"/>
  <c r="AB85" i="2" s="1"/>
  <c r="P86" i="2"/>
  <c r="V86" i="2" s="1"/>
  <c r="AB86" i="2" s="1"/>
  <c r="I102" i="2"/>
  <c r="O102" i="2" s="1"/>
  <c r="U102" i="2" s="1"/>
  <c r="AA102" i="2" s="1"/>
  <c r="O103" i="2"/>
  <c r="U103" i="2" s="1"/>
  <c r="AA103" i="2" s="1"/>
  <c r="K687" i="2"/>
  <c r="Q687" i="2" s="1"/>
  <c r="W687" i="2" s="1"/>
  <c r="AC687" i="2" s="1"/>
  <c r="Q688" i="2"/>
  <c r="W688" i="2" s="1"/>
  <c r="AC688" i="2" s="1"/>
  <c r="J753" i="2"/>
  <c r="P753" i="2" s="1"/>
  <c r="V753" i="2" s="1"/>
  <c r="AB753" i="2" s="1"/>
  <c r="P754" i="2"/>
  <c r="V754" i="2" s="1"/>
  <c r="AB754" i="2" s="1"/>
  <c r="J658" i="2"/>
  <c r="P658" i="2" s="1"/>
  <c r="V658" i="2" s="1"/>
  <c r="AB658" i="2" s="1"/>
  <c r="P659" i="2"/>
  <c r="V659" i="2" s="1"/>
  <c r="AB659" i="2" s="1"/>
  <c r="K26" i="2"/>
  <c r="Q26" i="2" s="1"/>
  <c r="W26" i="2" s="1"/>
  <c r="AC26" i="2" s="1"/>
  <c r="Q27" i="2"/>
  <c r="W27" i="2" s="1"/>
  <c r="AC27" i="2" s="1"/>
  <c r="I658" i="2"/>
  <c r="O658" i="2" s="1"/>
  <c r="U658" i="2" s="1"/>
  <c r="AA658" i="2" s="1"/>
  <c r="O659" i="2"/>
  <c r="U659" i="2" s="1"/>
  <c r="AA659" i="2" s="1"/>
  <c r="P726" i="2"/>
  <c r="V726" i="2" s="1"/>
  <c r="AB726" i="2" s="1"/>
  <c r="Q40" i="2"/>
  <c r="W40" i="2" s="1"/>
  <c r="AC40" i="2" s="1"/>
  <c r="K31" i="2"/>
  <c r="Q31" i="2" s="1"/>
  <c r="W31" i="2" s="1"/>
  <c r="AC31" i="2" s="1"/>
  <c r="J14" i="2"/>
  <c r="P15" i="2"/>
  <c r="V15" i="2" s="1"/>
  <c r="AB15" i="2" s="1"/>
  <c r="J232" i="2"/>
  <c r="K232" i="2"/>
  <c r="I232" i="2"/>
  <c r="J227" i="2"/>
  <c r="K227" i="2"/>
  <c r="I227" i="2"/>
  <c r="Q288" i="2" l="1"/>
  <c r="W288" i="2" s="1"/>
  <c r="AC288" i="2" s="1"/>
  <c r="O288" i="2"/>
  <c r="U288" i="2" s="1"/>
  <c r="AA288" i="2" s="1"/>
  <c r="I284" i="2"/>
  <c r="P288" i="2"/>
  <c r="V288" i="2" s="1"/>
  <c r="AB288" i="2" s="1"/>
  <c r="J284" i="2"/>
  <c r="J283" i="2" s="1"/>
  <c r="P281" i="2"/>
  <c r="V281" i="2" s="1"/>
  <c r="AB281" i="2" s="1"/>
  <c r="Q281" i="2"/>
  <c r="W281" i="2" s="1"/>
  <c r="AC281" i="2" s="1"/>
  <c r="I210" i="2"/>
  <c r="I209" i="2" s="1"/>
  <c r="O281" i="2"/>
  <c r="U281" i="2" s="1"/>
  <c r="AA281" i="2" s="1"/>
  <c r="Q15" i="2"/>
  <c r="W15" i="2" s="1"/>
  <c r="AC15" i="2" s="1"/>
  <c r="Q801" i="2"/>
  <c r="W801" i="2" s="1"/>
  <c r="AC801" i="2" s="1"/>
  <c r="J725" i="2"/>
  <c r="P725" i="2" s="1"/>
  <c r="V725" i="2" s="1"/>
  <c r="AB725" i="2" s="1"/>
  <c r="J226" i="2"/>
  <c r="P226" i="2" s="1"/>
  <c r="V226" i="2" s="1"/>
  <c r="AB226" i="2" s="1"/>
  <c r="P227" i="2"/>
  <c r="V227" i="2" s="1"/>
  <c r="AB227" i="2" s="1"/>
  <c r="K210" i="2"/>
  <c r="Q211" i="2"/>
  <c r="W211" i="2" s="1"/>
  <c r="AC211" i="2" s="1"/>
  <c r="K279" i="2"/>
  <c r="Q280" i="2"/>
  <c r="W280" i="2" s="1"/>
  <c r="AC280" i="2" s="1"/>
  <c r="I279" i="2"/>
  <c r="O280" i="2"/>
  <c r="U280" i="2" s="1"/>
  <c r="AA280" i="2" s="1"/>
  <c r="O753" i="2"/>
  <c r="U753" i="2" s="1"/>
  <c r="AA753" i="2" s="1"/>
  <c r="I725" i="2"/>
  <c r="O725" i="2" s="1"/>
  <c r="U725" i="2" s="1"/>
  <c r="AA725" i="2" s="1"/>
  <c r="P21" i="2"/>
  <c r="V21" i="2" s="1"/>
  <c r="AB21" i="2" s="1"/>
  <c r="J20" i="2"/>
  <c r="P20" i="2" s="1"/>
  <c r="V20" i="2" s="1"/>
  <c r="AB20" i="2" s="1"/>
  <c r="O21" i="2"/>
  <c r="U21" i="2" s="1"/>
  <c r="AA21" i="2" s="1"/>
  <c r="I20" i="2"/>
  <c r="O20" i="2" s="1"/>
  <c r="U20" i="2" s="1"/>
  <c r="AA20" i="2" s="1"/>
  <c r="I800" i="2"/>
  <c r="O800" i="2" s="1"/>
  <c r="U800" i="2" s="1"/>
  <c r="AA800" i="2" s="1"/>
  <c r="O801" i="2"/>
  <c r="U801" i="2" s="1"/>
  <c r="AA801" i="2" s="1"/>
  <c r="I231" i="2"/>
  <c r="O232" i="2"/>
  <c r="U232" i="2" s="1"/>
  <c r="AA232" i="2" s="1"/>
  <c r="K337" i="2"/>
  <c r="Q338" i="2"/>
  <c r="W338" i="2" s="1"/>
  <c r="AC338" i="2" s="1"/>
  <c r="I327" i="2"/>
  <c r="O327" i="2" s="1"/>
  <c r="U327" i="2" s="1"/>
  <c r="AA327" i="2" s="1"/>
  <c r="O328" i="2"/>
  <c r="U328" i="2" s="1"/>
  <c r="AA328" i="2" s="1"/>
  <c r="J657" i="2"/>
  <c r="P657" i="2" s="1"/>
  <c r="V657" i="2" s="1"/>
  <c r="AB657" i="2" s="1"/>
  <c r="P664" i="2"/>
  <c r="V664" i="2" s="1"/>
  <c r="AB664" i="2" s="1"/>
  <c r="I226" i="2"/>
  <c r="O227" i="2"/>
  <c r="U227" i="2" s="1"/>
  <c r="AA227" i="2" s="1"/>
  <c r="K231" i="2"/>
  <c r="Q232" i="2"/>
  <c r="W232" i="2" s="1"/>
  <c r="AC232" i="2" s="1"/>
  <c r="I85" i="2"/>
  <c r="O85" i="2" s="1"/>
  <c r="U85" i="2" s="1"/>
  <c r="AA85" i="2" s="1"/>
  <c r="O86" i="2"/>
  <c r="U86" i="2" s="1"/>
  <c r="AA86" i="2" s="1"/>
  <c r="K657" i="2"/>
  <c r="Q657" i="2" s="1"/>
  <c r="W657" i="2" s="1"/>
  <c r="AC657" i="2" s="1"/>
  <c r="Q664" i="2"/>
  <c r="W664" i="2" s="1"/>
  <c r="AC664" i="2" s="1"/>
  <c r="J31" i="2"/>
  <c r="P31" i="2" s="1"/>
  <c r="V31" i="2" s="1"/>
  <c r="AB31" i="2" s="1"/>
  <c r="Q21" i="2"/>
  <c r="W21" i="2" s="1"/>
  <c r="AC21" i="2" s="1"/>
  <c r="K20" i="2"/>
  <c r="Q20" i="2" s="1"/>
  <c r="W20" i="2" s="1"/>
  <c r="AC20" i="2" s="1"/>
  <c r="J800" i="2"/>
  <c r="P800" i="2" s="1"/>
  <c r="V800" i="2" s="1"/>
  <c r="AB800" i="2" s="1"/>
  <c r="P801" i="2"/>
  <c r="V801" i="2" s="1"/>
  <c r="AB801" i="2" s="1"/>
  <c r="I657" i="2"/>
  <c r="O657" i="2" s="1"/>
  <c r="U657" i="2" s="1"/>
  <c r="AA657" i="2" s="1"/>
  <c r="K226" i="2"/>
  <c r="Q226" i="2" s="1"/>
  <c r="W226" i="2" s="1"/>
  <c r="AC226" i="2" s="1"/>
  <c r="Q227" i="2"/>
  <c r="W227" i="2" s="1"/>
  <c r="AC227" i="2" s="1"/>
  <c r="J231" i="2"/>
  <c r="P232" i="2"/>
  <c r="V232" i="2" s="1"/>
  <c r="AB232" i="2" s="1"/>
  <c r="I14" i="2"/>
  <c r="O15" i="2"/>
  <c r="U15" i="2" s="1"/>
  <c r="AA15" i="2" s="1"/>
  <c r="J279" i="2"/>
  <c r="P280" i="2"/>
  <c r="V280" i="2" s="1"/>
  <c r="AB280" i="2" s="1"/>
  <c r="I337" i="2"/>
  <c r="O338" i="2"/>
  <c r="U338" i="2" s="1"/>
  <c r="AA338" i="2" s="1"/>
  <c r="K85" i="2"/>
  <c r="Q85" i="2" s="1"/>
  <c r="W85" i="2" s="1"/>
  <c r="AC85" i="2" s="1"/>
  <c r="Q86" i="2"/>
  <c r="W86" i="2" s="1"/>
  <c r="AC86" i="2" s="1"/>
  <c r="J337" i="2"/>
  <c r="P338" i="2"/>
  <c r="V338" i="2" s="1"/>
  <c r="AB338" i="2" s="1"/>
  <c r="J210" i="2"/>
  <c r="P211" i="2"/>
  <c r="V211" i="2" s="1"/>
  <c r="AB211" i="2" s="1"/>
  <c r="P14" i="2"/>
  <c r="V14" i="2" s="1"/>
  <c r="AB14" i="2" s="1"/>
  <c r="Q14" i="2"/>
  <c r="W14" i="2" s="1"/>
  <c r="AC14" i="2" s="1"/>
  <c r="G28" i="4"/>
  <c r="I600" i="2"/>
  <c r="K572" i="2"/>
  <c r="Q572" i="2" s="1"/>
  <c r="W572" i="2" s="1"/>
  <c r="AC572" i="2" s="1"/>
  <c r="K609" i="2"/>
  <c r="J609" i="2"/>
  <c r="I609" i="2"/>
  <c r="K606" i="2"/>
  <c r="J606" i="2"/>
  <c r="I606" i="2"/>
  <c r="G40" i="4"/>
  <c r="K601" i="2"/>
  <c r="Q601" i="2" s="1"/>
  <c r="W601" i="2" s="1"/>
  <c r="AC601" i="2" s="1"/>
  <c r="J601" i="2"/>
  <c r="P601" i="2" s="1"/>
  <c r="V601" i="2" s="1"/>
  <c r="AB601" i="2" s="1"/>
  <c r="I601" i="2"/>
  <c r="O601" i="2" s="1"/>
  <c r="U601" i="2" s="1"/>
  <c r="AA601" i="2" s="1"/>
  <c r="K600" i="2"/>
  <c r="J600" i="2"/>
  <c r="I28" i="4"/>
  <c r="O28" i="4" s="1"/>
  <c r="U28" i="4" s="1"/>
  <c r="AA28" i="4" s="1"/>
  <c r="H28" i="4"/>
  <c r="K596" i="2"/>
  <c r="J596" i="2"/>
  <c r="I596" i="2"/>
  <c r="H518" i="4"/>
  <c r="G518" i="4"/>
  <c r="K591" i="2"/>
  <c r="J591" i="2"/>
  <c r="I591" i="2"/>
  <c r="K588" i="2"/>
  <c r="J588" i="2"/>
  <c r="I588" i="2"/>
  <c r="K634" i="2"/>
  <c r="J634" i="2"/>
  <c r="I634" i="2"/>
  <c r="K651" i="2"/>
  <c r="J651" i="2"/>
  <c r="I651" i="2"/>
  <c r="K654" i="2"/>
  <c r="J654" i="2"/>
  <c r="I654" i="2"/>
  <c r="K630" i="2"/>
  <c r="J630" i="2"/>
  <c r="I630" i="2"/>
  <c r="K635" i="2"/>
  <c r="Q635" i="2" s="1"/>
  <c r="W635" i="2" s="1"/>
  <c r="AC635" i="2" s="1"/>
  <c r="J635" i="2"/>
  <c r="P635" i="2" s="1"/>
  <c r="V635" i="2" s="1"/>
  <c r="AB635" i="2" s="1"/>
  <c r="I635" i="2"/>
  <c r="O635" i="2" s="1"/>
  <c r="U635" i="2" s="1"/>
  <c r="AA635" i="2" s="1"/>
  <c r="K641" i="2"/>
  <c r="J641" i="2"/>
  <c r="I641" i="2"/>
  <c r="K644" i="2"/>
  <c r="J644" i="2"/>
  <c r="I644" i="2"/>
  <c r="G569" i="4"/>
  <c r="H569" i="4"/>
  <c r="I569" i="4"/>
  <c r="G572" i="4"/>
  <c r="H572" i="4"/>
  <c r="I572" i="4"/>
  <c r="G575" i="4"/>
  <c r="H575" i="4"/>
  <c r="I575" i="4"/>
  <c r="G586" i="4"/>
  <c r="G585" i="4" s="1"/>
  <c r="H586" i="4"/>
  <c r="H585" i="4" s="1"/>
  <c r="I586" i="4"/>
  <c r="I585" i="4" s="1"/>
  <c r="G589" i="4"/>
  <c r="H589" i="4"/>
  <c r="I589" i="4"/>
  <c r="G592" i="4"/>
  <c r="H592" i="4"/>
  <c r="I592" i="4"/>
  <c r="J772" i="2"/>
  <c r="K772" i="2"/>
  <c r="I772" i="2"/>
  <c r="J790" i="2"/>
  <c r="K790" i="2"/>
  <c r="I790" i="2"/>
  <c r="J793" i="2"/>
  <c r="K793" i="2"/>
  <c r="I793" i="2"/>
  <c r="G77" i="4"/>
  <c r="H76" i="4"/>
  <c r="N76" i="4" s="1"/>
  <c r="T76" i="4" s="1"/>
  <c r="Z76" i="4" s="1"/>
  <c r="I76" i="4"/>
  <c r="O76" i="4" s="1"/>
  <c r="U76" i="4" s="1"/>
  <c r="AA76" i="4" s="1"/>
  <c r="G83" i="4"/>
  <c r="H83" i="4"/>
  <c r="I83" i="4"/>
  <c r="G109" i="4"/>
  <c r="H109" i="4"/>
  <c r="I109" i="4"/>
  <c r="G60" i="4"/>
  <c r="M60" i="4" s="1"/>
  <c r="S60" i="4" s="1"/>
  <c r="Y60" i="4" s="1"/>
  <c r="H60" i="4"/>
  <c r="N60" i="4" s="1"/>
  <c r="T60" i="4" s="1"/>
  <c r="Z60" i="4" s="1"/>
  <c r="I60" i="4"/>
  <c r="O60" i="4" s="1"/>
  <c r="U60" i="4" s="1"/>
  <c r="AA60" i="4" s="1"/>
  <c r="G62" i="4"/>
  <c r="M62" i="4" s="1"/>
  <c r="S62" i="4" s="1"/>
  <c r="Y62" i="4" s="1"/>
  <c r="H62" i="4"/>
  <c r="N62" i="4" s="1"/>
  <c r="T62" i="4" s="1"/>
  <c r="Z62" i="4" s="1"/>
  <c r="I62" i="4"/>
  <c r="O62" i="4" s="1"/>
  <c r="U62" i="4" s="1"/>
  <c r="AA62" i="4" s="1"/>
  <c r="G131" i="4"/>
  <c r="H131" i="4"/>
  <c r="I131" i="4"/>
  <c r="G137" i="4"/>
  <c r="H137" i="4"/>
  <c r="I137" i="4"/>
  <c r="G140" i="4"/>
  <c r="H140" i="4"/>
  <c r="I140" i="4"/>
  <c r="G143" i="4"/>
  <c r="H143" i="4"/>
  <c r="I143" i="4"/>
  <c r="G152" i="4"/>
  <c r="H152" i="4"/>
  <c r="I152" i="4"/>
  <c r="G162" i="4"/>
  <c r="H162" i="4"/>
  <c r="I162" i="4"/>
  <c r="G165" i="4"/>
  <c r="H165" i="4"/>
  <c r="I165" i="4"/>
  <c r="G172" i="4"/>
  <c r="H172" i="4"/>
  <c r="I172" i="4"/>
  <c r="G178" i="4"/>
  <c r="H178" i="4"/>
  <c r="I178" i="4"/>
  <c r="G181" i="4"/>
  <c r="H181" i="4"/>
  <c r="I181" i="4"/>
  <c r="G198" i="4"/>
  <c r="H198" i="4"/>
  <c r="I198" i="4"/>
  <c r="G204" i="4"/>
  <c r="H204" i="4"/>
  <c r="I204" i="4"/>
  <c r="G227" i="4"/>
  <c r="H227" i="4"/>
  <c r="I227" i="4"/>
  <c r="G230" i="4"/>
  <c r="H230" i="4"/>
  <c r="I230" i="4"/>
  <c r="G238" i="4"/>
  <c r="M238" i="4" s="1"/>
  <c r="S238" i="4" s="1"/>
  <c r="Y238" i="4" s="1"/>
  <c r="H238" i="4"/>
  <c r="N238" i="4" s="1"/>
  <c r="T238" i="4" s="1"/>
  <c r="Z238" i="4" s="1"/>
  <c r="I238" i="4"/>
  <c r="O238" i="4" s="1"/>
  <c r="U238" i="4" s="1"/>
  <c r="AA238" i="4" s="1"/>
  <c r="G236" i="4"/>
  <c r="H236" i="4"/>
  <c r="I236" i="4"/>
  <c r="G242" i="4"/>
  <c r="M242" i="4" s="1"/>
  <c r="S242" i="4" s="1"/>
  <c r="Y242" i="4" s="1"/>
  <c r="H242" i="4"/>
  <c r="N242" i="4" s="1"/>
  <c r="T242" i="4" s="1"/>
  <c r="Z242" i="4" s="1"/>
  <c r="I242" i="4"/>
  <c r="O242" i="4" s="1"/>
  <c r="U242" i="4" s="1"/>
  <c r="AA242" i="4" s="1"/>
  <c r="G245" i="4"/>
  <c r="H245" i="4"/>
  <c r="I245" i="4"/>
  <c r="G248" i="4"/>
  <c r="H248" i="4"/>
  <c r="I248" i="4"/>
  <c r="G251" i="4"/>
  <c r="H251" i="4"/>
  <c r="I251" i="4"/>
  <c r="G254" i="4"/>
  <c r="H254" i="4"/>
  <c r="I254" i="4"/>
  <c r="G257" i="4"/>
  <c r="H257" i="4"/>
  <c r="I257" i="4"/>
  <c r="G298" i="4"/>
  <c r="H298" i="4"/>
  <c r="I298" i="4"/>
  <c r="G306" i="4"/>
  <c r="M306" i="4" s="1"/>
  <c r="S306" i="4" s="1"/>
  <c r="Y306" i="4" s="1"/>
  <c r="H306" i="4"/>
  <c r="I306" i="4"/>
  <c r="G260" i="4"/>
  <c r="H260" i="4"/>
  <c r="I260" i="4"/>
  <c r="G266" i="4"/>
  <c r="H266" i="4"/>
  <c r="I266" i="4"/>
  <c r="G272" i="4"/>
  <c r="H272" i="4"/>
  <c r="I272" i="4"/>
  <c r="G275" i="4"/>
  <c r="H275" i="4"/>
  <c r="I275" i="4"/>
  <c r="G278" i="4"/>
  <c r="H278" i="4"/>
  <c r="I278" i="4"/>
  <c r="G281" i="4"/>
  <c r="H281" i="4"/>
  <c r="I281" i="4"/>
  <c r="G287" i="4"/>
  <c r="H287" i="4"/>
  <c r="I287" i="4"/>
  <c r="G302" i="4"/>
  <c r="H302" i="4"/>
  <c r="G321" i="4"/>
  <c r="M321" i="4" s="1"/>
  <c r="S321" i="4" s="1"/>
  <c r="Y321" i="4" s="1"/>
  <c r="H321" i="4"/>
  <c r="N321" i="4" s="1"/>
  <c r="T321" i="4" s="1"/>
  <c r="Z321" i="4" s="1"/>
  <c r="I321" i="4"/>
  <c r="O321" i="4" s="1"/>
  <c r="U321" i="4" s="1"/>
  <c r="AA321" i="4" s="1"/>
  <c r="G324" i="4"/>
  <c r="H324" i="4"/>
  <c r="I324" i="4"/>
  <c r="G327" i="4"/>
  <c r="H327" i="4"/>
  <c r="I327" i="4"/>
  <c r="G333" i="4"/>
  <c r="H333" i="4"/>
  <c r="I333" i="4"/>
  <c r="G345" i="4"/>
  <c r="H345" i="4"/>
  <c r="I345" i="4"/>
  <c r="G348" i="4"/>
  <c r="H348" i="4"/>
  <c r="I348" i="4"/>
  <c r="G351" i="4"/>
  <c r="H351" i="4"/>
  <c r="I351" i="4"/>
  <c r="G354" i="4"/>
  <c r="H354" i="4"/>
  <c r="I354" i="4"/>
  <c r="G357" i="4"/>
  <c r="H357" i="4"/>
  <c r="I357" i="4"/>
  <c r="G360" i="4"/>
  <c r="H360" i="4"/>
  <c r="I360" i="4"/>
  <c r="G363" i="4"/>
  <c r="H363" i="4"/>
  <c r="I363" i="4"/>
  <c r="G366" i="4"/>
  <c r="H366" i="4"/>
  <c r="I366" i="4"/>
  <c r="G376" i="4"/>
  <c r="H376" i="4"/>
  <c r="I376" i="4"/>
  <c r="G379" i="4"/>
  <c r="H379" i="4"/>
  <c r="I379" i="4"/>
  <c r="G386" i="4"/>
  <c r="H386" i="4"/>
  <c r="I386" i="4"/>
  <c r="G445" i="4"/>
  <c r="H445" i="4"/>
  <c r="I445" i="4"/>
  <c r="G408" i="4"/>
  <c r="M408" i="4" s="1"/>
  <c r="S408" i="4" s="1"/>
  <c r="Y408" i="4" s="1"/>
  <c r="H408" i="4"/>
  <c r="N408" i="4" s="1"/>
  <c r="T408" i="4" s="1"/>
  <c r="Z408" i="4" s="1"/>
  <c r="I408" i="4"/>
  <c r="O408" i="4" s="1"/>
  <c r="U408" i="4" s="1"/>
  <c r="AA408" i="4" s="1"/>
  <c r="G410" i="4"/>
  <c r="M410" i="4" s="1"/>
  <c r="S410" i="4" s="1"/>
  <c r="Y410" i="4" s="1"/>
  <c r="H410" i="4"/>
  <c r="N410" i="4" s="1"/>
  <c r="T410" i="4" s="1"/>
  <c r="Z410" i="4" s="1"/>
  <c r="I410" i="4"/>
  <c r="O410" i="4" s="1"/>
  <c r="U410" i="4" s="1"/>
  <c r="AA410" i="4" s="1"/>
  <c r="G412" i="4"/>
  <c r="M412" i="4" s="1"/>
  <c r="S412" i="4" s="1"/>
  <c r="Y412" i="4" s="1"/>
  <c r="H412" i="4"/>
  <c r="N412" i="4" s="1"/>
  <c r="T412" i="4" s="1"/>
  <c r="Z412" i="4" s="1"/>
  <c r="I412" i="4"/>
  <c r="O412" i="4" s="1"/>
  <c r="U412" i="4" s="1"/>
  <c r="AA412" i="4" s="1"/>
  <c r="G416" i="4"/>
  <c r="H416" i="4"/>
  <c r="I416" i="4"/>
  <c r="G419" i="4"/>
  <c r="H419" i="4"/>
  <c r="I419" i="4"/>
  <c r="G422" i="4"/>
  <c r="H422" i="4"/>
  <c r="I422" i="4"/>
  <c r="G525" i="4"/>
  <c r="M525" i="4" s="1"/>
  <c r="S525" i="4" s="1"/>
  <c r="Y525" i="4" s="1"/>
  <c r="H525" i="4"/>
  <c r="N525" i="4" s="1"/>
  <c r="T525" i="4" s="1"/>
  <c r="Z525" i="4" s="1"/>
  <c r="I525" i="4"/>
  <c r="O525" i="4" s="1"/>
  <c r="U525" i="4" s="1"/>
  <c r="AA525" i="4" s="1"/>
  <c r="G530" i="4"/>
  <c r="M530" i="4" s="1"/>
  <c r="S530" i="4" s="1"/>
  <c r="Y530" i="4" s="1"/>
  <c r="H530" i="4"/>
  <c r="N530" i="4" s="1"/>
  <c r="T530" i="4" s="1"/>
  <c r="Z530" i="4" s="1"/>
  <c r="I530" i="4"/>
  <c r="O530" i="4" s="1"/>
  <c r="U530" i="4" s="1"/>
  <c r="AA530" i="4" s="1"/>
  <c r="G532" i="4"/>
  <c r="M532" i="4" s="1"/>
  <c r="S532" i="4" s="1"/>
  <c r="Y532" i="4" s="1"/>
  <c r="H532" i="4"/>
  <c r="N532" i="4" s="1"/>
  <c r="T532" i="4" s="1"/>
  <c r="Z532" i="4" s="1"/>
  <c r="I532" i="4"/>
  <c r="O532" i="4" s="1"/>
  <c r="U532" i="4" s="1"/>
  <c r="AA532" i="4" s="1"/>
  <c r="G439" i="4"/>
  <c r="H439" i="4"/>
  <c r="I439" i="4"/>
  <c r="G442" i="4"/>
  <c r="H442" i="4"/>
  <c r="I442" i="4"/>
  <c r="G448" i="4"/>
  <c r="H448" i="4"/>
  <c r="I448" i="4"/>
  <c r="G465" i="4"/>
  <c r="H465" i="4"/>
  <c r="I465" i="4"/>
  <c r="G468" i="4"/>
  <c r="H468" i="4"/>
  <c r="I468" i="4"/>
  <c r="G484" i="4"/>
  <c r="M484" i="4" s="1"/>
  <c r="S484" i="4" s="1"/>
  <c r="Y484" i="4" s="1"/>
  <c r="H484" i="4"/>
  <c r="N484" i="4" s="1"/>
  <c r="T484" i="4" s="1"/>
  <c r="Z484" i="4" s="1"/>
  <c r="I484" i="4"/>
  <c r="O484" i="4" s="1"/>
  <c r="U484" i="4" s="1"/>
  <c r="AA484" i="4" s="1"/>
  <c r="G487" i="4"/>
  <c r="H487" i="4"/>
  <c r="I487" i="4"/>
  <c r="G537" i="4"/>
  <c r="M537" i="4" s="1"/>
  <c r="S537" i="4" s="1"/>
  <c r="H537" i="4"/>
  <c r="N537" i="4" s="1"/>
  <c r="T537" i="4" s="1"/>
  <c r="Z537" i="4" s="1"/>
  <c r="I537" i="4"/>
  <c r="O537" i="4" s="1"/>
  <c r="U537" i="4" s="1"/>
  <c r="AA537" i="4" s="1"/>
  <c r="G539" i="4"/>
  <c r="M539" i="4" s="1"/>
  <c r="S539" i="4" s="1"/>
  <c r="H539" i="4"/>
  <c r="N539" i="4" s="1"/>
  <c r="T539" i="4" s="1"/>
  <c r="Z539" i="4" s="1"/>
  <c r="I539" i="4"/>
  <c r="O539" i="4" s="1"/>
  <c r="U539" i="4" s="1"/>
  <c r="AA539" i="4" s="1"/>
  <c r="G542" i="4"/>
  <c r="H542" i="4"/>
  <c r="I542" i="4"/>
  <c r="G556" i="4"/>
  <c r="H556" i="4"/>
  <c r="G601" i="4"/>
  <c r="H601" i="4"/>
  <c r="I601" i="4"/>
  <c r="H636" i="4"/>
  <c r="N636" i="4" s="1"/>
  <c r="T636" i="4" s="1"/>
  <c r="Z636" i="4" s="1"/>
  <c r="G604" i="4"/>
  <c r="H604" i="4"/>
  <c r="I604" i="4"/>
  <c r="G580" i="4"/>
  <c r="M580" i="4" s="1"/>
  <c r="S580" i="4" s="1"/>
  <c r="Y580" i="4" s="1"/>
  <c r="H580" i="4"/>
  <c r="N580" i="4" s="1"/>
  <c r="T580" i="4" s="1"/>
  <c r="Z580" i="4" s="1"/>
  <c r="I580" i="4"/>
  <c r="O580" i="4" s="1"/>
  <c r="U580" i="4" s="1"/>
  <c r="AA580" i="4" s="1"/>
  <c r="G552" i="4"/>
  <c r="H552" i="4"/>
  <c r="I552" i="4"/>
  <c r="I518" i="4"/>
  <c r="G545" i="4"/>
  <c r="H545" i="4"/>
  <c r="G482" i="4"/>
  <c r="M482" i="4" s="1"/>
  <c r="S482" i="4" s="1"/>
  <c r="Y482" i="4" s="1"/>
  <c r="H482" i="4"/>
  <c r="N482" i="4" s="1"/>
  <c r="T482" i="4" s="1"/>
  <c r="Z482" i="4" s="1"/>
  <c r="G462" i="4"/>
  <c r="H462" i="4"/>
  <c r="I462" i="4"/>
  <c r="G527" i="4"/>
  <c r="M527" i="4" s="1"/>
  <c r="S527" i="4" s="1"/>
  <c r="Y527" i="4" s="1"/>
  <c r="H527" i="4"/>
  <c r="N527" i="4" s="1"/>
  <c r="T527" i="4" s="1"/>
  <c r="Z527" i="4" s="1"/>
  <c r="I527" i="4"/>
  <c r="O527" i="4" s="1"/>
  <c r="U527" i="4" s="1"/>
  <c r="AA527" i="4" s="1"/>
  <c r="G74" i="4"/>
  <c r="H74" i="4"/>
  <c r="H630" i="4"/>
  <c r="I630" i="4"/>
  <c r="H634" i="4"/>
  <c r="N634" i="4" s="1"/>
  <c r="T634" i="4" s="1"/>
  <c r="Z634" i="4" s="1"/>
  <c r="I634" i="4"/>
  <c r="O634" i="4" s="1"/>
  <c r="U634" i="4" s="1"/>
  <c r="AA634" i="4" s="1"/>
  <c r="G480" i="4"/>
  <c r="M480" i="4" s="1"/>
  <c r="S480" i="4" s="1"/>
  <c r="Y480" i="4" s="1"/>
  <c r="H480" i="4"/>
  <c r="N480" i="4" s="1"/>
  <c r="T480" i="4" s="1"/>
  <c r="Z480" i="4" s="1"/>
  <c r="I480" i="4"/>
  <c r="O480" i="4" s="1"/>
  <c r="U480" i="4" s="1"/>
  <c r="AA480" i="4" s="1"/>
  <c r="G58" i="4"/>
  <c r="M58" i="4" s="1"/>
  <c r="S58" i="4" s="1"/>
  <c r="Y58" i="4" s="1"/>
  <c r="H58" i="4"/>
  <c r="N58" i="4" s="1"/>
  <c r="T58" i="4" s="1"/>
  <c r="Z58" i="4" s="1"/>
  <c r="G626" i="4"/>
  <c r="G618" i="4"/>
  <c r="H618" i="4"/>
  <c r="G613" i="4"/>
  <c r="H613" i="4"/>
  <c r="G640" i="4"/>
  <c r="H640" i="4"/>
  <c r="I640" i="4"/>
  <c r="G644" i="4"/>
  <c r="H644" i="4"/>
  <c r="I644" i="4"/>
  <c r="G51" i="4"/>
  <c r="M51" i="4" s="1"/>
  <c r="S51" i="4" s="1"/>
  <c r="Y51" i="4" s="1"/>
  <c r="H51" i="4"/>
  <c r="N51" i="4" s="1"/>
  <c r="T51" i="4" s="1"/>
  <c r="Z51" i="4" s="1"/>
  <c r="I51" i="4"/>
  <c r="O51" i="4" s="1"/>
  <c r="U51" i="4" s="1"/>
  <c r="AA51" i="4" s="1"/>
  <c r="G53" i="4"/>
  <c r="M53" i="4" s="1"/>
  <c r="S53" i="4" s="1"/>
  <c r="Y53" i="4" s="1"/>
  <c r="H53" i="4"/>
  <c r="N53" i="4" s="1"/>
  <c r="T53" i="4" s="1"/>
  <c r="Z53" i="4" s="1"/>
  <c r="I53" i="4"/>
  <c r="O53" i="4" s="1"/>
  <c r="U53" i="4" s="1"/>
  <c r="AA53" i="4" s="1"/>
  <c r="G55" i="4"/>
  <c r="M55" i="4" s="1"/>
  <c r="S55" i="4" s="1"/>
  <c r="Y55" i="4" s="1"/>
  <c r="H55" i="4"/>
  <c r="N55" i="4" s="1"/>
  <c r="T55" i="4" s="1"/>
  <c r="Z55" i="4" s="1"/>
  <c r="G96" i="4"/>
  <c r="H96" i="4"/>
  <c r="I96" i="4"/>
  <c r="G24" i="4"/>
  <c r="H24" i="4"/>
  <c r="G29" i="4"/>
  <c r="M29" i="4" s="1"/>
  <c r="S29" i="4" s="1"/>
  <c r="Y29" i="4" s="1"/>
  <c r="H29" i="4"/>
  <c r="N29" i="4" s="1"/>
  <c r="T29" i="4" s="1"/>
  <c r="Z29" i="4" s="1"/>
  <c r="I29" i="4"/>
  <c r="O29" i="4" s="1"/>
  <c r="U29" i="4" s="1"/>
  <c r="AA29" i="4" s="1"/>
  <c r="G37" i="4"/>
  <c r="H37" i="4"/>
  <c r="I37" i="4"/>
  <c r="H40" i="4"/>
  <c r="I40" i="4"/>
  <c r="G43" i="4"/>
  <c r="H43" i="4"/>
  <c r="I43" i="4"/>
  <c r="G34" i="4"/>
  <c r="H34" i="4"/>
  <c r="G18" i="4"/>
  <c r="M18" i="4" s="1"/>
  <c r="S18" i="4" s="1"/>
  <c r="Y18" i="4" s="1"/>
  <c r="H18" i="4"/>
  <c r="N18" i="4" s="1"/>
  <c r="T18" i="4" s="1"/>
  <c r="Z18" i="4" s="1"/>
  <c r="I18" i="4"/>
  <c r="O18" i="4" s="1"/>
  <c r="U18" i="4" s="1"/>
  <c r="AA18" i="4" s="1"/>
  <c r="G21" i="4"/>
  <c r="M21" i="4" s="1"/>
  <c r="S21" i="4" s="1"/>
  <c r="Y21" i="4" s="1"/>
  <c r="H21" i="4"/>
  <c r="N21" i="4" s="1"/>
  <c r="T21" i="4" s="1"/>
  <c r="Z21" i="4" s="1"/>
  <c r="G565" i="4"/>
  <c r="H565" i="4"/>
  <c r="I565" i="4"/>
  <c r="I650" i="4"/>
  <c r="I647" i="4"/>
  <c r="J783" i="2"/>
  <c r="K783" i="2"/>
  <c r="I783" i="2"/>
  <c r="J798" i="2"/>
  <c r="K798" i="2"/>
  <c r="I798" i="2"/>
  <c r="J257" i="2"/>
  <c r="K257" i="2"/>
  <c r="I257" i="2"/>
  <c r="J260" i="2"/>
  <c r="K260" i="2"/>
  <c r="I260" i="2"/>
  <c r="J254" i="2"/>
  <c r="K254" i="2"/>
  <c r="I254" i="2"/>
  <c r="J251" i="2"/>
  <c r="K251" i="2"/>
  <c r="I251" i="2"/>
  <c r="J242" i="2"/>
  <c r="K242" i="2"/>
  <c r="I242" i="2"/>
  <c r="J245" i="2"/>
  <c r="K245" i="2"/>
  <c r="I245" i="2"/>
  <c r="I70" i="2"/>
  <c r="J141" i="2"/>
  <c r="P141" i="2" s="1"/>
  <c r="V141" i="2" s="1"/>
  <c r="AB141" i="2" s="1"/>
  <c r="K141" i="2"/>
  <c r="Q141" i="2" s="1"/>
  <c r="W141" i="2" s="1"/>
  <c r="AC141" i="2" s="1"/>
  <c r="J143" i="2"/>
  <c r="P143" i="2" s="1"/>
  <c r="V143" i="2" s="1"/>
  <c r="AB143" i="2" s="1"/>
  <c r="K143" i="2"/>
  <c r="Q143" i="2" s="1"/>
  <c r="W143" i="2" s="1"/>
  <c r="AC143" i="2" s="1"/>
  <c r="J145" i="2"/>
  <c r="P145" i="2" s="1"/>
  <c r="V145" i="2" s="1"/>
  <c r="AB145" i="2" s="1"/>
  <c r="K145" i="2"/>
  <c r="Q145" i="2" s="1"/>
  <c r="W145" i="2" s="1"/>
  <c r="AC145" i="2" s="1"/>
  <c r="I141" i="2"/>
  <c r="O141" i="2" s="1"/>
  <c r="U141" i="2" s="1"/>
  <c r="AA141" i="2" s="1"/>
  <c r="I143" i="2"/>
  <c r="O143" i="2" s="1"/>
  <c r="U143" i="2" s="1"/>
  <c r="AA143" i="2" s="1"/>
  <c r="I145" i="2"/>
  <c r="O145" i="2" s="1"/>
  <c r="U145" i="2" s="1"/>
  <c r="AA145" i="2" s="1"/>
  <c r="J149" i="2"/>
  <c r="K149" i="2"/>
  <c r="I149" i="2"/>
  <c r="J835" i="2"/>
  <c r="P835" i="2" s="1"/>
  <c r="V835" i="2" s="1"/>
  <c r="AB835" i="2" s="1"/>
  <c r="K835" i="2"/>
  <c r="Q835" i="2" s="1"/>
  <c r="W835" i="2" s="1"/>
  <c r="AC835" i="2" s="1"/>
  <c r="I835" i="2"/>
  <c r="O835" i="2" s="1"/>
  <c r="U835" i="2" s="1"/>
  <c r="AA835" i="2" s="1"/>
  <c r="J837" i="2"/>
  <c r="P837" i="2" s="1"/>
  <c r="V837" i="2" s="1"/>
  <c r="AB837" i="2" s="1"/>
  <c r="K837" i="2"/>
  <c r="Q837" i="2" s="1"/>
  <c r="W837" i="2" s="1"/>
  <c r="AC837" i="2" s="1"/>
  <c r="J577" i="2"/>
  <c r="K577" i="2"/>
  <c r="Q577" i="2" s="1"/>
  <c r="W577" i="2" s="1"/>
  <c r="AC577" i="2" s="1"/>
  <c r="J582" i="2"/>
  <c r="K582" i="2"/>
  <c r="I582" i="2"/>
  <c r="I577" i="2"/>
  <c r="J419" i="2"/>
  <c r="K419" i="2"/>
  <c r="I419" i="2"/>
  <c r="J402" i="2"/>
  <c r="K402" i="2"/>
  <c r="I402" i="2"/>
  <c r="G647" i="4"/>
  <c r="H647" i="4"/>
  <c r="O284" i="2" l="1"/>
  <c r="U284" i="2" s="1"/>
  <c r="AA284" i="2" s="1"/>
  <c r="I283" i="2"/>
  <c r="O210" i="2"/>
  <c r="U210" i="2" s="1"/>
  <c r="AA210" i="2" s="1"/>
  <c r="K633" i="2"/>
  <c r="Q633" i="2" s="1"/>
  <c r="W633" i="2" s="1"/>
  <c r="AC633" i="2" s="1"/>
  <c r="Q634" i="2"/>
  <c r="W634" i="2" s="1"/>
  <c r="AC634" i="2" s="1"/>
  <c r="I629" i="2"/>
  <c r="O629" i="2" s="1"/>
  <c r="U629" i="2" s="1"/>
  <c r="AA629" i="2" s="1"/>
  <c r="O630" i="2"/>
  <c r="U630" i="2" s="1"/>
  <c r="AA630" i="2" s="1"/>
  <c r="J629" i="2"/>
  <c r="P629" i="2" s="1"/>
  <c r="V629" i="2" s="1"/>
  <c r="AB629" i="2" s="1"/>
  <c r="P630" i="2"/>
  <c r="V630" i="2" s="1"/>
  <c r="AB630" i="2" s="1"/>
  <c r="I633" i="2"/>
  <c r="O633" i="2" s="1"/>
  <c r="U633" i="2" s="1"/>
  <c r="AA633" i="2" s="1"/>
  <c r="O634" i="2"/>
  <c r="U634" i="2" s="1"/>
  <c r="AA634" i="2" s="1"/>
  <c r="J599" i="2"/>
  <c r="P599" i="2" s="1"/>
  <c r="V599" i="2" s="1"/>
  <c r="AB599" i="2" s="1"/>
  <c r="P600" i="2"/>
  <c r="V600" i="2" s="1"/>
  <c r="AB600" i="2" s="1"/>
  <c r="K629" i="2"/>
  <c r="Q629" i="2" s="1"/>
  <c r="W629" i="2" s="1"/>
  <c r="AC629" i="2" s="1"/>
  <c r="Q630" i="2"/>
  <c r="W630" i="2" s="1"/>
  <c r="AC630" i="2" s="1"/>
  <c r="J633" i="2"/>
  <c r="P633" i="2" s="1"/>
  <c r="V633" i="2" s="1"/>
  <c r="AB633" i="2" s="1"/>
  <c r="P634" i="2"/>
  <c r="V634" i="2" s="1"/>
  <c r="AB634" i="2" s="1"/>
  <c r="K599" i="2"/>
  <c r="Q599" i="2" s="1"/>
  <c r="W599" i="2" s="1"/>
  <c r="AC599" i="2" s="1"/>
  <c r="Q600" i="2"/>
  <c r="W600" i="2" s="1"/>
  <c r="AC600" i="2" s="1"/>
  <c r="I599" i="2"/>
  <c r="O599" i="2" s="1"/>
  <c r="U599" i="2" s="1"/>
  <c r="AA599" i="2" s="1"/>
  <c r="O600" i="2"/>
  <c r="U600" i="2" s="1"/>
  <c r="AA600" i="2" s="1"/>
  <c r="G564" i="4"/>
  <c r="M565" i="4"/>
  <c r="S565" i="4" s="1"/>
  <c r="Y565" i="4" s="1"/>
  <c r="H639" i="4"/>
  <c r="N640" i="4"/>
  <c r="T640" i="4" s="1"/>
  <c r="Z640" i="4" s="1"/>
  <c r="H617" i="4"/>
  <c r="N618" i="4"/>
  <c r="T618" i="4" s="1"/>
  <c r="Z618" i="4" s="1"/>
  <c r="H73" i="4"/>
  <c r="N73" i="4" s="1"/>
  <c r="T73" i="4" s="1"/>
  <c r="Z73" i="4" s="1"/>
  <c r="N74" i="4"/>
  <c r="T74" i="4" s="1"/>
  <c r="Z74" i="4" s="1"/>
  <c r="I517" i="4"/>
  <c r="O518" i="4"/>
  <c r="U518" i="4" s="1"/>
  <c r="AA518" i="4" s="1"/>
  <c r="H603" i="4"/>
  <c r="N603" i="4" s="1"/>
  <c r="T603" i="4" s="1"/>
  <c r="Z603" i="4" s="1"/>
  <c r="N604" i="4"/>
  <c r="T604" i="4" s="1"/>
  <c r="Z604" i="4" s="1"/>
  <c r="H600" i="4"/>
  <c r="N600" i="4" s="1"/>
  <c r="T600" i="4" s="1"/>
  <c r="Z600" i="4" s="1"/>
  <c r="N601" i="4"/>
  <c r="T601" i="4" s="1"/>
  <c r="Z601" i="4" s="1"/>
  <c r="I541" i="4"/>
  <c r="O541" i="4" s="1"/>
  <c r="U541" i="4" s="1"/>
  <c r="AA541" i="4" s="1"/>
  <c r="O542" i="4"/>
  <c r="U542" i="4" s="1"/>
  <c r="AA542" i="4" s="1"/>
  <c r="I486" i="4"/>
  <c r="O486" i="4" s="1"/>
  <c r="U486" i="4" s="1"/>
  <c r="AA486" i="4" s="1"/>
  <c r="O487" i="4"/>
  <c r="U487" i="4" s="1"/>
  <c r="AA487" i="4" s="1"/>
  <c r="G467" i="4"/>
  <c r="M467" i="4" s="1"/>
  <c r="S467" i="4" s="1"/>
  <c r="Y467" i="4" s="1"/>
  <c r="M468" i="4"/>
  <c r="S468" i="4" s="1"/>
  <c r="Y468" i="4" s="1"/>
  <c r="I447" i="4"/>
  <c r="O447" i="4" s="1"/>
  <c r="U447" i="4" s="1"/>
  <c r="AA447" i="4" s="1"/>
  <c r="O448" i="4"/>
  <c r="U448" i="4" s="1"/>
  <c r="AA448" i="4" s="1"/>
  <c r="H441" i="4"/>
  <c r="N441" i="4" s="1"/>
  <c r="T441" i="4" s="1"/>
  <c r="Z441" i="4" s="1"/>
  <c r="N442" i="4"/>
  <c r="T442" i="4" s="1"/>
  <c r="Z442" i="4" s="1"/>
  <c r="G438" i="4"/>
  <c r="M438" i="4" s="1"/>
  <c r="S438" i="4" s="1"/>
  <c r="Y438" i="4" s="1"/>
  <c r="M439" i="4"/>
  <c r="S439" i="4" s="1"/>
  <c r="Y439" i="4" s="1"/>
  <c r="G421" i="4"/>
  <c r="M421" i="4" s="1"/>
  <c r="S421" i="4" s="1"/>
  <c r="Y421" i="4" s="1"/>
  <c r="M422" i="4"/>
  <c r="S422" i="4" s="1"/>
  <c r="Y422" i="4" s="1"/>
  <c r="I415" i="4"/>
  <c r="O415" i="4" s="1"/>
  <c r="U415" i="4" s="1"/>
  <c r="AA415" i="4" s="1"/>
  <c r="O416" i="4"/>
  <c r="U416" i="4" s="1"/>
  <c r="AA416" i="4" s="1"/>
  <c r="I444" i="4"/>
  <c r="O444" i="4" s="1"/>
  <c r="U444" i="4" s="1"/>
  <c r="AA444" i="4" s="1"/>
  <c r="O445" i="4"/>
  <c r="U445" i="4" s="1"/>
  <c r="AA445" i="4" s="1"/>
  <c r="H385" i="4"/>
  <c r="N386" i="4"/>
  <c r="T386" i="4" s="1"/>
  <c r="Z386" i="4" s="1"/>
  <c r="G378" i="4"/>
  <c r="M378" i="4" s="1"/>
  <c r="S378" i="4" s="1"/>
  <c r="Y378" i="4" s="1"/>
  <c r="M379" i="4"/>
  <c r="S379" i="4" s="1"/>
  <c r="Y379" i="4" s="1"/>
  <c r="I365" i="4"/>
  <c r="O365" i="4" s="1"/>
  <c r="U365" i="4" s="1"/>
  <c r="AA365" i="4" s="1"/>
  <c r="O366" i="4"/>
  <c r="U366" i="4" s="1"/>
  <c r="AA366" i="4" s="1"/>
  <c r="H362" i="4"/>
  <c r="N362" i="4" s="1"/>
  <c r="T362" i="4" s="1"/>
  <c r="Z362" i="4" s="1"/>
  <c r="N363" i="4"/>
  <c r="T363" i="4" s="1"/>
  <c r="Z363" i="4" s="1"/>
  <c r="G359" i="4"/>
  <c r="M359" i="4" s="1"/>
  <c r="S359" i="4" s="1"/>
  <c r="Y359" i="4" s="1"/>
  <c r="M360" i="4"/>
  <c r="S360" i="4" s="1"/>
  <c r="Y360" i="4" s="1"/>
  <c r="I353" i="4"/>
  <c r="O353" i="4" s="1"/>
  <c r="U353" i="4" s="1"/>
  <c r="AA353" i="4" s="1"/>
  <c r="O354" i="4"/>
  <c r="U354" i="4" s="1"/>
  <c r="AA354" i="4" s="1"/>
  <c r="H350" i="4"/>
  <c r="N350" i="4" s="1"/>
  <c r="T350" i="4" s="1"/>
  <c r="Z350" i="4" s="1"/>
  <c r="N351" i="4"/>
  <c r="T351" i="4" s="1"/>
  <c r="Z351" i="4" s="1"/>
  <c r="G347" i="4"/>
  <c r="M347" i="4" s="1"/>
  <c r="S347" i="4" s="1"/>
  <c r="Y347" i="4" s="1"/>
  <c r="M348" i="4"/>
  <c r="S348" i="4" s="1"/>
  <c r="Y348" i="4" s="1"/>
  <c r="I332" i="4"/>
  <c r="O332" i="4" s="1"/>
  <c r="U332" i="4" s="1"/>
  <c r="AA332" i="4" s="1"/>
  <c r="O333" i="4"/>
  <c r="U333" i="4" s="1"/>
  <c r="AA333" i="4" s="1"/>
  <c r="H326" i="4"/>
  <c r="N326" i="4" s="1"/>
  <c r="T326" i="4" s="1"/>
  <c r="Z326" i="4" s="1"/>
  <c r="N327" i="4"/>
  <c r="T327" i="4" s="1"/>
  <c r="Z327" i="4" s="1"/>
  <c r="G323" i="4"/>
  <c r="M323" i="4" s="1"/>
  <c r="S323" i="4" s="1"/>
  <c r="Y323" i="4" s="1"/>
  <c r="M324" i="4"/>
  <c r="S324" i="4" s="1"/>
  <c r="Y324" i="4" s="1"/>
  <c r="H301" i="4"/>
  <c r="N302" i="4"/>
  <c r="T302" i="4" s="1"/>
  <c r="Z302" i="4" s="1"/>
  <c r="G286" i="4"/>
  <c r="M286" i="4" s="1"/>
  <c r="S286" i="4" s="1"/>
  <c r="Y286" i="4" s="1"/>
  <c r="M287" i="4"/>
  <c r="S287" i="4" s="1"/>
  <c r="Y287" i="4" s="1"/>
  <c r="I277" i="4"/>
  <c r="O277" i="4" s="1"/>
  <c r="U277" i="4" s="1"/>
  <c r="AA277" i="4" s="1"/>
  <c r="O278" i="4"/>
  <c r="U278" i="4" s="1"/>
  <c r="AA278" i="4" s="1"/>
  <c r="H274" i="4"/>
  <c r="N274" i="4" s="1"/>
  <c r="T274" i="4" s="1"/>
  <c r="Z274" i="4" s="1"/>
  <c r="N275" i="4"/>
  <c r="T275" i="4" s="1"/>
  <c r="Z275" i="4" s="1"/>
  <c r="G271" i="4"/>
  <c r="M271" i="4" s="1"/>
  <c r="S271" i="4" s="1"/>
  <c r="Y271" i="4" s="1"/>
  <c r="M272" i="4"/>
  <c r="S272" i="4" s="1"/>
  <c r="Y272" i="4" s="1"/>
  <c r="I259" i="4"/>
  <c r="O259" i="4" s="1"/>
  <c r="U259" i="4" s="1"/>
  <c r="AA259" i="4" s="1"/>
  <c r="O260" i="4"/>
  <c r="U260" i="4" s="1"/>
  <c r="AA260" i="4" s="1"/>
  <c r="H305" i="4"/>
  <c r="N306" i="4"/>
  <c r="T306" i="4" s="1"/>
  <c r="Z306" i="4" s="1"/>
  <c r="I253" i="4"/>
  <c r="O253" i="4" s="1"/>
  <c r="U253" i="4" s="1"/>
  <c r="AA253" i="4" s="1"/>
  <c r="O254" i="4"/>
  <c r="U254" i="4" s="1"/>
  <c r="AA254" i="4" s="1"/>
  <c r="H250" i="4"/>
  <c r="N250" i="4" s="1"/>
  <c r="T250" i="4" s="1"/>
  <c r="Z250" i="4" s="1"/>
  <c r="N251" i="4"/>
  <c r="T251" i="4" s="1"/>
  <c r="Z251" i="4" s="1"/>
  <c r="G247" i="4"/>
  <c r="M247" i="4" s="1"/>
  <c r="S247" i="4" s="1"/>
  <c r="Y247" i="4" s="1"/>
  <c r="M248" i="4"/>
  <c r="S248" i="4" s="1"/>
  <c r="Y248" i="4" s="1"/>
  <c r="H235" i="4"/>
  <c r="N235" i="4" s="1"/>
  <c r="T235" i="4" s="1"/>
  <c r="Z235" i="4" s="1"/>
  <c r="N236" i="4"/>
  <c r="T236" i="4" s="1"/>
  <c r="Z236" i="4" s="1"/>
  <c r="I226" i="4"/>
  <c r="O226" i="4" s="1"/>
  <c r="U226" i="4" s="1"/>
  <c r="AA226" i="4" s="1"/>
  <c r="O227" i="4"/>
  <c r="U227" i="4" s="1"/>
  <c r="AA227" i="4" s="1"/>
  <c r="H203" i="4"/>
  <c r="N203" i="4" s="1"/>
  <c r="T203" i="4" s="1"/>
  <c r="Z203" i="4" s="1"/>
  <c r="N204" i="4"/>
  <c r="T204" i="4" s="1"/>
  <c r="Z204" i="4" s="1"/>
  <c r="G197" i="4"/>
  <c r="M197" i="4" s="1"/>
  <c r="S197" i="4" s="1"/>
  <c r="Y197" i="4" s="1"/>
  <c r="M198" i="4"/>
  <c r="S198" i="4" s="1"/>
  <c r="Y198" i="4" s="1"/>
  <c r="I177" i="4"/>
  <c r="O177" i="4" s="1"/>
  <c r="U177" i="4" s="1"/>
  <c r="AA177" i="4" s="1"/>
  <c r="O178" i="4"/>
  <c r="U178" i="4" s="1"/>
  <c r="AA178" i="4" s="1"/>
  <c r="H171" i="4"/>
  <c r="N171" i="4" s="1"/>
  <c r="T171" i="4" s="1"/>
  <c r="Z171" i="4" s="1"/>
  <c r="N172" i="4"/>
  <c r="T172" i="4" s="1"/>
  <c r="Z172" i="4" s="1"/>
  <c r="G164" i="4"/>
  <c r="M164" i="4" s="1"/>
  <c r="S164" i="4" s="1"/>
  <c r="Y164" i="4" s="1"/>
  <c r="M165" i="4"/>
  <c r="S165" i="4" s="1"/>
  <c r="Y165" i="4" s="1"/>
  <c r="H142" i="4"/>
  <c r="N142" i="4" s="1"/>
  <c r="T142" i="4" s="1"/>
  <c r="Z142" i="4" s="1"/>
  <c r="N143" i="4"/>
  <c r="T143" i="4" s="1"/>
  <c r="Z143" i="4" s="1"/>
  <c r="G139" i="4"/>
  <c r="M139" i="4" s="1"/>
  <c r="S139" i="4" s="1"/>
  <c r="Y139" i="4" s="1"/>
  <c r="M140" i="4"/>
  <c r="S140" i="4" s="1"/>
  <c r="Y140" i="4" s="1"/>
  <c r="I130" i="4"/>
  <c r="O130" i="4" s="1"/>
  <c r="U130" i="4" s="1"/>
  <c r="AA130" i="4" s="1"/>
  <c r="O131" i="4"/>
  <c r="U131" i="4" s="1"/>
  <c r="AA131" i="4" s="1"/>
  <c r="I82" i="4"/>
  <c r="O82" i="4" s="1"/>
  <c r="U82" i="4" s="1"/>
  <c r="AA82" i="4" s="1"/>
  <c r="O83" i="4"/>
  <c r="U83" i="4" s="1"/>
  <c r="AA83" i="4" s="1"/>
  <c r="H591" i="4"/>
  <c r="N591" i="4" s="1"/>
  <c r="T591" i="4" s="1"/>
  <c r="Z591" i="4" s="1"/>
  <c r="N592" i="4"/>
  <c r="T592" i="4" s="1"/>
  <c r="Z592" i="4" s="1"/>
  <c r="G588" i="4"/>
  <c r="M588" i="4" s="1"/>
  <c r="S588" i="4" s="1"/>
  <c r="Y588" i="4" s="1"/>
  <c r="M589" i="4"/>
  <c r="S589" i="4" s="1"/>
  <c r="Y589" i="4" s="1"/>
  <c r="I574" i="4"/>
  <c r="O574" i="4" s="1"/>
  <c r="U574" i="4" s="1"/>
  <c r="AA574" i="4" s="1"/>
  <c r="O575" i="4"/>
  <c r="U575" i="4" s="1"/>
  <c r="AA575" i="4" s="1"/>
  <c r="H571" i="4"/>
  <c r="N571" i="4" s="1"/>
  <c r="T571" i="4" s="1"/>
  <c r="Z571" i="4" s="1"/>
  <c r="N572" i="4"/>
  <c r="T572" i="4" s="1"/>
  <c r="Z572" i="4" s="1"/>
  <c r="G568" i="4"/>
  <c r="M568" i="4" s="1"/>
  <c r="S568" i="4" s="1"/>
  <c r="Y568" i="4" s="1"/>
  <c r="M569" i="4"/>
  <c r="S569" i="4" s="1"/>
  <c r="Y569" i="4" s="1"/>
  <c r="G517" i="4"/>
  <c r="M518" i="4"/>
  <c r="S518" i="4" s="1"/>
  <c r="Y518" i="4" s="1"/>
  <c r="G39" i="4"/>
  <c r="M39" i="4" s="1"/>
  <c r="S39" i="4" s="1"/>
  <c r="Y39" i="4" s="1"/>
  <c r="M40" i="4"/>
  <c r="S40" i="4" s="1"/>
  <c r="Y40" i="4" s="1"/>
  <c r="G646" i="4"/>
  <c r="M646" i="4" s="1"/>
  <c r="S646" i="4" s="1"/>
  <c r="Y646" i="4" s="1"/>
  <c r="M647" i="4"/>
  <c r="S647" i="4" s="1"/>
  <c r="Y647" i="4" s="1"/>
  <c r="I649" i="4"/>
  <c r="O649" i="4" s="1"/>
  <c r="U649" i="4" s="1"/>
  <c r="AA649" i="4" s="1"/>
  <c r="O650" i="4"/>
  <c r="U650" i="4" s="1"/>
  <c r="AA650" i="4" s="1"/>
  <c r="H42" i="4"/>
  <c r="N42" i="4" s="1"/>
  <c r="T42" i="4" s="1"/>
  <c r="Z42" i="4" s="1"/>
  <c r="N43" i="4"/>
  <c r="T43" i="4" s="1"/>
  <c r="Z43" i="4" s="1"/>
  <c r="I36" i="4"/>
  <c r="O36" i="4" s="1"/>
  <c r="U36" i="4" s="1"/>
  <c r="AA36" i="4" s="1"/>
  <c r="O37" i="4"/>
  <c r="U37" i="4" s="1"/>
  <c r="AA37" i="4" s="1"/>
  <c r="I95" i="4"/>
  <c r="O96" i="4"/>
  <c r="H643" i="4"/>
  <c r="N643" i="4" s="1"/>
  <c r="T643" i="4" s="1"/>
  <c r="Z643" i="4" s="1"/>
  <c r="N644" i="4"/>
  <c r="T644" i="4" s="1"/>
  <c r="Z644" i="4" s="1"/>
  <c r="G639" i="4"/>
  <c r="M640" i="4"/>
  <c r="S640" i="4" s="1"/>
  <c r="Y640" i="4" s="1"/>
  <c r="G617" i="4"/>
  <c r="M618" i="4"/>
  <c r="S618" i="4" s="1"/>
  <c r="Y618" i="4" s="1"/>
  <c r="G73" i="4"/>
  <c r="M73" i="4" s="1"/>
  <c r="S73" i="4" s="1"/>
  <c r="Y73" i="4" s="1"/>
  <c r="M74" i="4"/>
  <c r="S74" i="4" s="1"/>
  <c r="Y74" i="4" s="1"/>
  <c r="I461" i="4"/>
  <c r="O461" i="4" s="1"/>
  <c r="U461" i="4" s="1"/>
  <c r="AA461" i="4" s="1"/>
  <c r="O462" i="4"/>
  <c r="U462" i="4" s="1"/>
  <c r="AA462" i="4" s="1"/>
  <c r="I551" i="4"/>
  <c r="O551" i="4" s="1"/>
  <c r="U551" i="4" s="1"/>
  <c r="AA551" i="4" s="1"/>
  <c r="O552" i="4"/>
  <c r="U552" i="4" s="1"/>
  <c r="AA552" i="4" s="1"/>
  <c r="G603" i="4"/>
  <c r="M603" i="4" s="1"/>
  <c r="S603" i="4" s="1"/>
  <c r="Y603" i="4" s="1"/>
  <c r="M604" i="4"/>
  <c r="S604" i="4" s="1"/>
  <c r="Y604" i="4" s="1"/>
  <c r="G600" i="4"/>
  <c r="M600" i="4" s="1"/>
  <c r="S600" i="4" s="1"/>
  <c r="Y600" i="4" s="1"/>
  <c r="M601" i="4"/>
  <c r="S601" i="4" s="1"/>
  <c r="Y601" i="4" s="1"/>
  <c r="H541" i="4"/>
  <c r="N541" i="4" s="1"/>
  <c r="T541" i="4" s="1"/>
  <c r="Z541" i="4" s="1"/>
  <c r="N542" i="4"/>
  <c r="T542" i="4" s="1"/>
  <c r="Z542" i="4" s="1"/>
  <c r="H486" i="4"/>
  <c r="N486" i="4" s="1"/>
  <c r="T486" i="4" s="1"/>
  <c r="Z486" i="4" s="1"/>
  <c r="N487" i="4"/>
  <c r="T487" i="4" s="1"/>
  <c r="Z487" i="4" s="1"/>
  <c r="I464" i="4"/>
  <c r="O464" i="4" s="1"/>
  <c r="U464" i="4" s="1"/>
  <c r="AA464" i="4" s="1"/>
  <c r="O465" i="4"/>
  <c r="U465" i="4" s="1"/>
  <c r="AA465" i="4" s="1"/>
  <c r="H447" i="4"/>
  <c r="N447" i="4" s="1"/>
  <c r="T447" i="4" s="1"/>
  <c r="Z447" i="4" s="1"/>
  <c r="N448" i="4"/>
  <c r="T448" i="4" s="1"/>
  <c r="Z448" i="4" s="1"/>
  <c r="G441" i="4"/>
  <c r="M441" i="4" s="1"/>
  <c r="S441" i="4" s="1"/>
  <c r="Y441" i="4" s="1"/>
  <c r="M442" i="4"/>
  <c r="S442" i="4" s="1"/>
  <c r="Y442" i="4" s="1"/>
  <c r="I418" i="4"/>
  <c r="O418" i="4" s="1"/>
  <c r="U418" i="4" s="1"/>
  <c r="AA418" i="4" s="1"/>
  <c r="O419" i="4"/>
  <c r="U419" i="4" s="1"/>
  <c r="AA419" i="4" s="1"/>
  <c r="H415" i="4"/>
  <c r="N415" i="4" s="1"/>
  <c r="T415" i="4" s="1"/>
  <c r="Z415" i="4" s="1"/>
  <c r="N416" i="4"/>
  <c r="T416" i="4" s="1"/>
  <c r="Z416" i="4" s="1"/>
  <c r="H444" i="4"/>
  <c r="N444" i="4" s="1"/>
  <c r="T444" i="4" s="1"/>
  <c r="Z444" i="4" s="1"/>
  <c r="N445" i="4"/>
  <c r="T445" i="4" s="1"/>
  <c r="Z445" i="4" s="1"/>
  <c r="G385" i="4"/>
  <c r="M386" i="4"/>
  <c r="S386" i="4" s="1"/>
  <c r="Y386" i="4" s="1"/>
  <c r="I375" i="4"/>
  <c r="O375" i="4" s="1"/>
  <c r="U375" i="4" s="1"/>
  <c r="AA375" i="4" s="1"/>
  <c r="O376" i="4"/>
  <c r="U376" i="4" s="1"/>
  <c r="AA376" i="4" s="1"/>
  <c r="H365" i="4"/>
  <c r="N365" i="4" s="1"/>
  <c r="T365" i="4" s="1"/>
  <c r="Z365" i="4" s="1"/>
  <c r="N366" i="4"/>
  <c r="T366" i="4" s="1"/>
  <c r="Z366" i="4" s="1"/>
  <c r="G362" i="4"/>
  <c r="M362" i="4" s="1"/>
  <c r="S362" i="4" s="1"/>
  <c r="Y362" i="4" s="1"/>
  <c r="M363" i="4"/>
  <c r="S363" i="4" s="1"/>
  <c r="Y363" i="4" s="1"/>
  <c r="I356" i="4"/>
  <c r="O356" i="4" s="1"/>
  <c r="U356" i="4" s="1"/>
  <c r="AA356" i="4" s="1"/>
  <c r="O357" i="4"/>
  <c r="U357" i="4" s="1"/>
  <c r="AA357" i="4" s="1"/>
  <c r="H353" i="4"/>
  <c r="N353" i="4" s="1"/>
  <c r="T353" i="4" s="1"/>
  <c r="Z353" i="4" s="1"/>
  <c r="N354" i="4"/>
  <c r="T354" i="4" s="1"/>
  <c r="Z354" i="4" s="1"/>
  <c r="G350" i="4"/>
  <c r="M350" i="4" s="1"/>
  <c r="S350" i="4" s="1"/>
  <c r="Y350" i="4" s="1"/>
  <c r="M351" i="4"/>
  <c r="S351" i="4" s="1"/>
  <c r="Y351" i="4" s="1"/>
  <c r="I344" i="4"/>
  <c r="O344" i="4" s="1"/>
  <c r="U344" i="4" s="1"/>
  <c r="AA344" i="4" s="1"/>
  <c r="O345" i="4"/>
  <c r="U345" i="4" s="1"/>
  <c r="AA345" i="4" s="1"/>
  <c r="H332" i="4"/>
  <c r="N332" i="4" s="1"/>
  <c r="T332" i="4" s="1"/>
  <c r="Z332" i="4" s="1"/>
  <c r="N333" i="4"/>
  <c r="T333" i="4" s="1"/>
  <c r="Z333" i="4" s="1"/>
  <c r="G326" i="4"/>
  <c r="M326" i="4" s="1"/>
  <c r="S326" i="4" s="1"/>
  <c r="Y326" i="4" s="1"/>
  <c r="M327" i="4"/>
  <c r="S327" i="4" s="1"/>
  <c r="Y327" i="4" s="1"/>
  <c r="G301" i="4"/>
  <c r="M302" i="4"/>
  <c r="S302" i="4" s="1"/>
  <c r="Y302" i="4" s="1"/>
  <c r="I280" i="4"/>
  <c r="O280" i="4" s="1"/>
  <c r="U280" i="4" s="1"/>
  <c r="AA280" i="4" s="1"/>
  <c r="O281" i="4"/>
  <c r="U281" i="4" s="1"/>
  <c r="AA281" i="4" s="1"/>
  <c r="H277" i="4"/>
  <c r="N277" i="4" s="1"/>
  <c r="T277" i="4" s="1"/>
  <c r="Z277" i="4" s="1"/>
  <c r="N278" i="4"/>
  <c r="T278" i="4" s="1"/>
  <c r="Z278" i="4" s="1"/>
  <c r="G274" i="4"/>
  <c r="M274" i="4" s="1"/>
  <c r="S274" i="4" s="1"/>
  <c r="Y274" i="4" s="1"/>
  <c r="M275" i="4"/>
  <c r="S275" i="4" s="1"/>
  <c r="Y275" i="4" s="1"/>
  <c r="I265" i="4"/>
  <c r="O265" i="4" s="1"/>
  <c r="U265" i="4" s="1"/>
  <c r="AA265" i="4" s="1"/>
  <c r="O266" i="4"/>
  <c r="U266" i="4" s="1"/>
  <c r="AA266" i="4" s="1"/>
  <c r="H259" i="4"/>
  <c r="N259" i="4" s="1"/>
  <c r="T259" i="4" s="1"/>
  <c r="Z259" i="4" s="1"/>
  <c r="N260" i="4"/>
  <c r="T260" i="4" s="1"/>
  <c r="Z260" i="4" s="1"/>
  <c r="I256" i="4"/>
  <c r="O256" i="4" s="1"/>
  <c r="U256" i="4" s="1"/>
  <c r="AA256" i="4" s="1"/>
  <c r="O257" i="4"/>
  <c r="U257" i="4" s="1"/>
  <c r="AA257" i="4" s="1"/>
  <c r="H253" i="4"/>
  <c r="N253" i="4" s="1"/>
  <c r="T253" i="4" s="1"/>
  <c r="Z253" i="4" s="1"/>
  <c r="N254" i="4"/>
  <c r="T254" i="4" s="1"/>
  <c r="Z254" i="4" s="1"/>
  <c r="G250" i="4"/>
  <c r="M250" i="4" s="1"/>
  <c r="S250" i="4" s="1"/>
  <c r="Y250" i="4" s="1"/>
  <c r="M251" i="4"/>
  <c r="S251" i="4" s="1"/>
  <c r="Y251" i="4" s="1"/>
  <c r="I244" i="4"/>
  <c r="O244" i="4" s="1"/>
  <c r="U244" i="4" s="1"/>
  <c r="AA244" i="4" s="1"/>
  <c r="O245" i="4"/>
  <c r="U245" i="4" s="1"/>
  <c r="AA245" i="4" s="1"/>
  <c r="G235" i="4"/>
  <c r="M235" i="4" s="1"/>
  <c r="S235" i="4" s="1"/>
  <c r="Y235" i="4" s="1"/>
  <c r="M236" i="4"/>
  <c r="S236" i="4" s="1"/>
  <c r="Y236" i="4" s="1"/>
  <c r="I229" i="4"/>
  <c r="O229" i="4" s="1"/>
  <c r="U229" i="4" s="1"/>
  <c r="AA229" i="4" s="1"/>
  <c r="O230" i="4"/>
  <c r="U230" i="4" s="1"/>
  <c r="AA230" i="4" s="1"/>
  <c r="H226" i="4"/>
  <c r="N226" i="4" s="1"/>
  <c r="T226" i="4" s="1"/>
  <c r="Z226" i="4" s="1"/>
  <c r="N227" i="4"/>
  <c r="T227" i="4" s="1"/>
  <c r="Z227" i="4" s="1"/>
  <c r="G203" i="4"/>
  <c r="M203" i="4" s="1"/>
  <c r="S203" i="4" s="1"/>
  <c r="Y203" i="4" s="1"/>
  <c r="M204" i="4"/>
  <c r="S204" i="4" s="1"/>
  <c r="Y204" i="4" s="1"/>
  <c r="I180" i="4"/>
  <c r="O180" i="4" s="1"/>
  <c r="U180" i="4" s="1"/>
  <c r="AA180" i="4" s="1"/>
  <c r="O181" i="4"/>
  <c r="U181" i="4" s="1"/>
  <c r="AA181" i="4" s="1"/>
  <c r="H177" i="4"/>
  <c r="N177" i="4" s="1"/>
  <c r="T177" i="4" s="1"/>
  <c r="Z177" i="4" s="1"/>
  <c r="N178" i="4"/>
  <c r="T178" i="4" s="1"/>
  <c r="Z178" i="4" s="1"/>
  <c r="G171" i="4"/>
  <c r="M171" i="4" s="1"/>
  <c r="S171" i="4" s="1"/>
  <c r="Y171" i="4" s="1"/>
  <c r="M172" i="4"/>
  <c r="S172" i="4" s="1"/>
  <c r="Y172" i="4" s="1"/>
  <c r="I161" i="4"/>
  <c r="O162" i="4"/>
  <c r="U162" i="4" s="1"/>
  <c r="AA162" i="4" s="1"/>
  <c r="G142" i="4"/>
  <c r="M142" i="4" s="1"/>
  <c r="S142" i="4" s="1"/>
  <c r="Y142" i="4" s="1"/>
  <c r="M143" i="4"/>
  <c r="S143" i="4" s="1"/>
  <c r="Y143" i="4" s="1"/>
  <c r="I136" i="4"/>
  <c r="O136" i="4" s="1"/>
  <c r="U136" i="4" s="1"/>
  <c r="AA136" i="4" s="1"/>
  <c r="O137" i="4"/>
  <c r="U137" i="4" s="1"/>
  <c r="AA137" i="4" s="1"/>
  <c r="H130" i="4"/>
  <c r="N130" i="4" s="1"/>
  <c r="T130" i="4" s="1"/>
  <c r="Z130" i="4" s="1"/>
  <c r="N131" i="4"/>
  <c r="T131" i="4" s="1"/>
  <c r="Z131" i="4" s="1"/>
  <c r="I108" i="4"/>
  <c r="O109" i="4"/>
  <c r="U109" i="4" s="1"/>
  <c r="AA109" i="4" s="1"/>
  <c r="H82" i="4"/>
  <c r="N82" i="4" s="1"/>
  <c r="T82" i="4" s="1"/>
  <c r="Z82" i="4" s="1"/>
  <c r="N83" i="4"/>
  <c r="T83" i="4" s="1"/>
  <c r="Z83" i="4" s="1"/>
  <c r="G76" i="4"/>
  <c r="M76" i="4" s="1"/>
  <c r="S76" i="4" s="1"/>
  <c r="Y76" i="4" s="1"/>
  <c r="M77" i="4"/>
  <c r="S77" i="4" s="1"/>
  <c r="Y77" i="4" s="1"/>
  <c r="G591" i="4"/>
  <c r="M591" i="4" s="1"/>
  <c r="S591" i="4" s="1"/>
  <c r="Y591" i="4" s="1"/>
  <c r="M592" i="4"/>
  <c r="S592" i="4" s="1"/>
  <c r="Y592" i="4" s="1"/>
  <c r="O585" i="4"/>
  <c r="U585" i="4" s="1"/>
  <c r="AA585" i="4" s="1"/>
  <c r="O586" i="4"/>
  <c r="U586" i="4" s="1"/>
  <c r="AA586" i="4" s="1"/>
  <c r="H574" i="4"/>
  <c r="N574" i="4" s="1"/>
  <c r="T574" i="4" s="1"/>
  <c r="Z574" i="4" s="1"/>
  <c r="N575" i="4"/>
  <c r="T575" i="4" s="1"/>
  <c r="Z575" i="4" s="1"/>
  <c r="G571" i="4"/>
  <c r="M571" i="4" s="1"/>
  <c r="S571" i="4" s="1"/>
  <c r="Y571" i="4" s="1"/>
  <c r="M572" i="4"/>
  <c r="S572" i="4" s="1"/>
  <c r="Y572" i="4" s="1"/>
  <c r="H517" i="4"/>
  <c r="N518" i="4"/>
  <c r="T518" i="4" s="1"/>
  <c r="Z518" i="4" s="1"/>
  <c r="H27" i="4"/>
  <c r="N27" i="4" s="1"/>
  <c r="T27" i="4" s="1"/>
  <c r="Z27" i="4" s="1"/>
  <c r="N28" i="4"/>
  <c r="T28" i="4" s="1"/>
  <c r="Z28" i="4" s="1"/>
  <c r="G27" i="4"/>
  <c r="M27" i="4" s="1"/>
  <c r="S27" i="4" s="1"/>
  <c r="Y27" i="4" s="1"/>
  <c r="M28" i="4"/>
  <c r="S28" i="4" s="1"/>
  <c r="Y28" i="4" s="1"/>
  <c r="H646" i="4"/>
  <c r="N646" i="4" s="1"/>
  <c r="T646" i="4" s="1"/>
  <c r="Z646" i="4" s="1"/>
  <c r="N647" i="4"/>
  <c r="T647" i="4" s="1"/>
  <c r="Z647" i="4" s="1"/>
  <c r="I646" i="4"/>
  <c r="O646" i="4" s="1"/>
  <c r="U646" i="4" s="1"/>
  <c r="AA646" i="4" s="1"/>
  <c r="O647" i="4"/>
  <c r="U647" i="4" s="1"/>
  <c r="AA647" i="4" s="1"/>
  <c r="I42" i="4"/>
  <c r="O42" i="4" s="1"/>
  <c r="U42" i="4" s="1"/>
  <c r="AA42" i="4" s="1"/>
  <c r="O43" i="4"/>
  <c r="U43" i="4" s="1"/>
  <c r="AA43" i="4" s="1"/>
  <c r="H39" i="4"/>
  <c r="N39" i="4" s="1"/>
  <c r="T39" i="4" s="1"/>
  <c r="Z39" i="4" s="1"/>
  <c r="N40" i="4"/>
  <c r="T40" i="4" s="1"/>
  <c r="Z40" i="4" s="1"/>
  <c r="I643" i="4"/>
  <c r="O643" i="4" s="1"/>
  <c r="U643" i="4" s="1"/>
  <c r="AA643" i="4" s="1"/>
  <c r="O644" i="4"/>
  <c r="U644" i="4" s="1"/>
  <c r="AA644" i="4" s="1"/>
  <c r="I564" i="4"/>
  <c r="O565" i="4"/>
  <c r="U565" i="4" s="1"/>
  <c r="AA565" i="4" s="1"/>
  <c r="G42" i="4"/>
  <c r="M42" i="4" s="1"/>
  <c r="S42" i="4" s="1"/>
  <c r="Y42" i="4" s="1"/>
  <c r="M43" i="4"/>
  <c r="S43" i="4" s="1"/>
  <c r="Y43" i="4" s="1"/>
  <c r="H36" i="4"/>
  <c r="N36" i="4" s="1"/>
  <c r="T36" i="4" s="1"/>
  <c r="Z36" i="4" s="1"/>
  <c r="N37" i="4"/>
  <c r="T37" i="4" s="1"/>
  <c r="Z37" i="4" s="1"/>
  <c r="H95" i="4"/>
  <c r="N96" i="4"/>
  <c r="G643" i="4"/>
  <c r="M643" i="4" s="1"/>
  <c r="S643" i="4" s="1"/>
  <c r="Y643" i="4" s="1"/>
  <c r="M644" i="4"/>
  <c r="S644" i="4" s="1"/>
  <c r="Y644" i="4" s="1"/>
  <c r="H612" i="4"/>
  <c r="N613" i="4"/>
  <c r="T613" i="4" s="1"/>
  <c r="Z613" i="4" s="1"/>
  <c r="G621" i="4"/>
  <c r="M621" i="4" s="1"/>
  <c r="S621" i="4" s="1"/>
  <c r="Y621" i="4" s="1"/>
  <c r="M626" i="4"/>
  <c r="S626" i="4" s="1"/>
  <c r="Y626" i="4" s="1"/>
  <c r="I629" i="4"/>
  <c r="O630" i="4"/>
  <c r="U630" i="4" s="1"/>
  <c r="AA630" i="4" s="1"/>
  <c r="H461" i="4"/>
  <c r="N461" i="4" s="1"/>
  <c r="T461" i="4" s="1"/>
  <c r="Z461" i="4" s="1"/>
  <c r="N462" i="4"/>
  <c r="T462" i="4" s="1"/>
  <c r="Z462" i="4" s="1"/>
  <c r="H544" i="4"/>
  <c r="N544" i="4" s="1"/>
  <c r="T544" i="4" s="1"/>
  <c r="Z544" i="4" s="1"/>
  <c r="N545" i="4"/>
  <c r="T545" i="4" s="1"/>
  <c r="Z545" i="4" s="1"/>
  <c r="H551" i="4"/>
  <c r="N551" i="4" s="1"/>
  <c r="T551" i="4" s="1"/>
  <c r="Z551" i="4" s="1"/>
  <c r="N552" i="4"/>
  <c r="T552" i="4" s="1"/>
  <c r="Z552" i="4" s="1"/>
  <c r="H555" i="4"/>
  <c r="N556" i="4"/>
  <c r="T556" i="4" s="1"/>
  <c r="Z556" i="4" s="1"/>
  <c r="G541" i="4"/>
  <c r="M541" i="4" s="1"/>
  <c r="S541" i="4" s="1"/>
  <c r="Y541" i="4" s="1"/>
  <c r="M542" i="4"/>
  <c r="S542" i="4" s="1"/>
  <c r="Y542" i="4" s="1"/>
  <c r="G486" i="4"/>
  <c r="M486" i="4" s="1"/>
  <c r="S486" i="4" s="1"/>
  <c r="Y486" i="4" s="1"/>
  <c r="M487" i="4"/>
  <c r="S487" i="4" s="1"/>
  <c r="Y487" i="4" s="1"/>
  <c r="I467" i="4"/>
  <c r="O467" i="4" s="1"/>
  <c r="U467" i="4" s="1"/>
  <c r="AA467" i="4" s="1"/>
  <c r="O468" i="4"/>
  <c r="U468" i="4" s="1"/>
  <c r="AA468" i="4" s="1"/>
  <c r="H464" i="4"/>
  <c r="N464" i="4" s="1"/>
  <c r="T464" i="4" s="1"/>
  <c r="Z464" i="4" s="1"/>
  <c r="N465" i="4"/>
  <c r="T465" i="4" s="1"/>
  <c r="Z465" i="4" s="1"/>
  <c r="G447" i="4"/>
  <c r="M447" i="4" s="1"/>
  <c r="S447" i="4" s="1"/>
  <c r="Y447" i="4" s="1"/>
  <c r="M448" i="4"/>
  <c r="S448" i="4" s="1"/>
  <c r="Y448" i="4" s="1"/>
  <c r="I438" i="4"/>
  <c r="O438" i="4" s="1"/>
  <c r="U438" i="4" s="1"/>
  <c r="AA438" i="4" s="1"/>
  <c r="O439" i="4"/>
  <c r="U439" i="4" s="1"/>
  <c r="AA439" i="4" s="1"/>
  <c r="I421" i="4"/>
  <c r="O421" i="4" s="1"/>
  <c r="U421" i="4" s="1"/>
  <c r="AA421" i="4" s="1"/>
  <c r="O422" i="4"/>
  <c r="U422" i="4" s="1"/>
  <c r="AA422" i="4" s="1"/>
  <c r="H418" i="4"/>
  <c r="N418" i="4" s="1"/>
  <c r="T418" i="4" s="1"/>
  <c r="Z418" i="4" s="1"/>
  <c r="N419" i="4"/>
  <c r="T419" i="4" s="1"/>
  <c r="Z419" i="4" s="1"/>
  <c r="G415" i="4"/>
  <c r="M415" i="4" s="1"/>
  <c r="S415" i="4" s="1"/>
  <c r="Y415" i="4" s="1"/>
  <c r="M416" i="4"/>
  <c r="S416" i="4" s="1"/>
  <c r="Y416" i="4" s="1"/>
  <c r="G444" i="4"/>
  <c r="M444" i="4" s="1"/>
  <c r="S444" i="4" s="1"/>
  <c r="Y444" i="4" s="1"/>
  <c r="M445" i="4"/>
  <c r="S445" i="4" s="1"/>
  <c r="Y445" i="4" s="1"/>
  <c r="I378" i="4"/>
  <c r="O378" i="4" s="1"/>
  <c r="U378" i="4" s="1"/>
  <c r="AA378" i="4" s="1"/>
  <c r="O379" i="4"/>
  <c r="U379" i="4" s="1"/>
  <c r="AA379" i="4" s="1"/>
  <c r="H375" i="4"/>
  <c r="N375" i="4" s="1"/>
  <c r="T375" i="4" s="1"/>
  <c r="Z375" i="4" s="1"/>
  <c r="N376" i="4"/>
  <c r="T376" i="4" s="1"/>
  <c r="Z376" i="4" s="1"/>
  <c r="G365" i="4"/>
  <c r="M365" i="4" s="1"/>
  <c r="S365" i="4" s="1"/>
  <c r="Y365" i="4" s="1"/>
  <c r="M366" i="4"/>
  <c r="S366" i="4" s="1"/>
  <c r="Y366" i="4" s="1"/>
  <c r="I359" i="4"/>
  <c r="O359" i="4" s="1"/>
  <c r="U359" i="4" s="1"/>
  <c r="AA359" i="4" s="1"/>
  <c r="O360" i="4"/>
  <c r="U360" i="4" s="1"/>
  <c r="AA360" i="4" s="1"/>
  <c r="H356" i="4"/>
  <c r="N356" i="4" s="1"/>
  <c r="T356" i="4" s="1"/>
  <c r="Z356" i="4" s="1"/>
  <c r="N357" i="4"/>
  <c r="T357" i="4" s="1"/>
  <c r="Z357" i="4" s="1"/>
  <c r="G353" i="4"/>
  <c r="M353" i="4" s="1"/>
  <c r="S353" i="4" s="1"/>
  <c r="Y353" i="4" s="1"/>
  <c r="M354" i="4"/>
  <c r="S354" i="4" s="1"/>
  <c r="Y354" i="4" s="1"/>
  <c r="I347" i="4"/>
  <c r="O347" i="4" s="1"/>
  <c r="U347" i="4" s="1"/>
  <c r="AA347" i="4" s="1"/>
  <c r="O348" i="4"/>
  <c r="U348" i="4" s="1"/>
  <c r="AA348" i="4" s="1"/>
  <c r="H344" i="4"/>
  <c r="N344" i="4" s="1"/>
  <c r="T344" i="4" s="1"/>
  <c r="Z344" i="4" s="1"/>
  <c r="N345" i="4"/>
  <c r="T345" i="4" s="1"/>
  <c r="Z345" i="4" s="1"/>
  <c r="G332" i="4"/>
  <c r="M332" i="4" s="1"/>
  <c r="S332" i="4" s="1"/>
  <c r="Y332" i="4" s="1"/>
  <c r="M333" i="4"/>
  <c r="S333" i="4" s="1"/>
  <c r="Y333" i="4" s="1"/>
  <c r="I323" i="4"/>
  <c r="O323" i="4" s="1"/>
  <c r="U323" i="4" s="1"/>
  <c r="AA323" i="4" s="1"/>
  <c r="O324" i="4"/>
  <c r="U324" i="4" s="1"/>
  <c r="AA324" i="4" s="1"/>
  <c r="I286" i="4"/>
  <c r="O286" i="4" s="1"/>
  <c r="U286" i="4" s="1"/>
  <c r="AA286" i="4" s="1"/>
  <c r="O287" i="4"/>
  <c r="U287" i="4" s="1"/>
  <c r="AA287" i="4" s="1"/>
  <c r="H280" i="4"/>
  <c r="N280" i="4" s="1"/>
  <c r="T280" i="4" s="1"/>
  <c r="Z280" i="4" s="1"/>
  <c r="N281" i="4"/>
  <c r="T281" i="4" s="1"/>
  <c r="Z281" i="4" s="1"/>
  <c r="G277" i="4"/>
  <c r="M277" i="4" s="1"/>
  <c r="S277" i="4" s="1"/>
  <c r="Y277" i="4" s="1"/>
  <c r="M278" i="4"/>
  <c r="S278" i="4" s="1"/>
  <c r="Y278" i="4" s="1"/>
  <c r="I271" i="4"/>
  <c r="O271" i="4" s="1"/>
  <c r="U271" i="4" s="1"/>
  <c r="AA271" i="4" s="1"/>
  <c r="O272" i="4"/>
  <c r="U272" i="4" s="1"/>
  <c r="AA272" i="4" s="1"/>
  <c r="H265" i="4"/>
  <c r="N265" i="4" s="1"/>
  <c r="T265" i="4" s="1"/>
  <c r="Z265" i="4" s="1"/>
  <c r="N266" i="4"/>
  <c r="T266" i="4" s="1"/>
  <c r="Z266" i="4" s="1"/>
  <c r="G259" i="4"/>
  <c r="M259" i="4" s="1"/>
  <c r="S259" i="4" s="1"/>
  <c r="Y259" i="4" s="1"/>
  <c r="M260" i="4"/>
  <c r="S260" i="4" s="1"/>
  <c r="Y260" i="4" s="1"/>
  <c r="H256" i="4"/>
  <c r="N256" i="4" s="1"/>
  <c r="T256" i="4" s="1"/>
  <c r="Z256" i="4" s="1"/>
  <c r="N257" i="4"/>
  <c r="T257" i="4" s="1"/>
  <c r="Z257" i="4" s="1"/>
  <c r="G253" i="4"/>
  <c r="M253" i="4" s="1"/>
  <c r="S253" i="4" s="1"/>
  <c r="Y253" i="4" s="1"/>
  <c r="M254" i="4"/>
  <c r="S254" i="4" s="1"/>
  <c r="Y254" i="4" s="1"/>
  <c r="I247" i="4"/>
  <c r="O247" i="4" s="1"/>
  <c r="U247" i="4" s="1"/>
  <c r="AA247" i="4" s="1"/>
  <c r="O248" i="4"/>
  <c r="U248" i="4" s="1"/>
  <c r="AA248" i="4" s="1"/>
  <c r="H244" i="4"/>
  <c r="N244" i="4" s="1"/>
  <c r="T244" i="4" s="1"/>
  <c r="Z244" i="4" s="1"/>
  <c r="N245" i="4"/>
  <c r="T245" i="4" s="1"/>
  <c r="Z245" i="4" s="1"/>
  <c r="H229" i="4"/>
  <c r="N229" i="4" s="1"/>
  <c r="T229" i="4" s="1"/>
  <c r="Z229" i="4" s="1"/>
  <c r="N230" i="4"/>
  <c r="T230" i="4" s="1"/>
  <c r="Z230" i="4" s="1"/>
  <c r="G226" i="4"/>
  <c r="M226" i="4" s="1"/>
  <c r="S226" i="4" s="1"/>
  <c r="Y226" i="4" s="1"/>
  <c r="M227" i="4"/>
  <c r="S227" i="4" s="1"/>
  <c r="Y227" i="4" s="1"/>
  <c r="I197" i="4"/>
  <c r="O197" i="4" s="1"/>
  <c r="U197" i="4" s="1"/>
  <c r="AA197" i="4" s="1"/>
  <c r="O198" i="4"/>
  <c r="U198" i="4" s="1"/>
  <c r="AA198" i="4" s="1"/>
  <c r="H180" i="4"/>
  <c r="N180" i="4" s="1"/>
  <c r="T180" i="4" s="1"/>
  <c r="Z180" i="4" s="1"/>
  <c r="N181" i="4"/>
  <c r="T181" i="4" s="1"/>
  <c r="Z181" i="4" s="1"/>
  <c r="G177" i="4"/>
  <c r="M177" i="4" s="1"/>
  <c r="S177" i="4" s="1"/>
  <c r="Y177" i="4" s="1"/>
  <c r="M178" i="4"/>
  <c r="S178" i="4" s="1"/>
  <c r="Y178" i="4" s="1"/>
  <c r="I164" i="4"/>
  <c r="O164" i="4" s="1"/>
  <c r="U164" i="4" s="1"/>
  <c r="AA164" i="4" s="1"/>
  <c r="O165" i="4"/>
  <c r="U165" i="4" s="1"/>
  <c r="AA165" i="4" s="1"/>
  <c r="H161" i="4"/>
  <c r="N162" i="4"/>
  <c r="T162" i="4" s="1"/>
  <c r="Z162" i="4" s="1"/>
  <c r="I139" i="4"/>
  <c r="O139" i="4" s="1"/>
  <c r="U139" i="4" s="1"/>
  <c r="AA139" i="4" s="1"/>
  <c r="O140" i="4"/>
  <c r="U140" i="4" s="1"/>
  <c r="AA140" i="4" s="1"/>
  <c r="H136" i="4"/>
  <c r="N136" i="4" s="1"/>
  <c r="T136" i="4" s="1"/>
  <c r="Z136" i="4" s="1"/>
  <c r="N137" i="4"/>
  <c r="T137" i="4" s="1"/>
  <c r="Z137" i="4" s="1"/>
  <c r="G130" i="4"/>
  <c r="M130" i="4" s="1"/>
  <c r="S130" i="4" s="1"/>
  <c r="Y130" i="4" s="1"/>
  <c r="M131" i="4"/>
  <c r="S131" i="4" s="1"/>
  <c r="Y131" i="4" s="1"/>
  <c r="H108" i="4"/>
  <c r="N109" i="4"/>
  <c r="T109" i="4" s="1"/>
  <c r="Z109" i="4" s="1"/>
  <c r="G82" i="4"/>
  <c r="M82" i="4" s="1"/>
  <c r="S82" i="4" s="1"/>
  <c r="Y82" i="4" s="1"/>
  <c r="M83" i="4"/>
  <c r="S83" i="4" s="1"/>
  <c r="Y83" i="4" s="1"/>
  <c r="I588" i="4"/>
  <c r="O588" i="4" s="1"/>
  <c r="U588" i="4" s="1"/>
  <c r="AA588" i="4" s="1"/>
  <c r="O589" i="4"/>
  <c r="U589" i="4" s="1"/>
  <c r="AA589" i="4" s="1"/>
  <c r="N585" i="4"/>
  <c r="T585" i="4" s="1"/>
  <c r="Z585" i="4" s="1"/>
  <c r="N586" i="4"/>
  <c r="T586" i="4" s="1"/>
  <c r="Z586" i="4" s="1"/>
  <c r="G574" i="4"/>
  <c r="M574" i="4" s="1"/>
  <c r="S574" i="4" s="1"/>
  <c r="Y574" i="4" s="1"/>
  <c r="M575" i="4"/>
  <c r="S575" i="4" s="1"/>
  <c r="Y575" i="4" s="1"/>
  <c r="I568" i="4"/>
  <c r="O568" i="4" s="1"/>
  <c r="U568" i="4" s="1"/>
  <c r="AA568" i="4" s="1"/>
  <c r="O569" i="4"/>
  <c r="U569" i="4" s="1"/>
  <c r="AA569" i="4" s="1"/>
  <c r="H564" i="4"/>
  <c r="N565" i="4"/>
  <c r="T565" i="4" s="1"/>
  <c r="Z565" i="4" s="1"/>
  <c r="I39" i="4"/>
  <c r="O39" i="4" s="1"/>
  <c r="U39" i="4" s="1"/>
  <c r="AA39" i="4" s="1"/>
  <c r="O40" i="4"/>
  <c r="U40" i="4" s="1"/>
  <c r="AA40" i="4" s="1"/>
  <c r="G36" i="4"/>
  <c r="M36" i="4" s="1"/>
  <c r="S36" i="4" s="1"/>
  <c r="Y36" i="4" s="1"/>
  <c r="M37" i="4"/>
  <c r="S37" i="4" s="1"/>
  <c r="Y37" i="4" s="1"/>
  <c r="G95" i="4"/>
  <c r="M96" i="4"/>
  <c r="I639" i="4"/>
  <c r="O640" i="4"/>
  <c r="U640" i="4" s="1"/>
  <c r="AA640" i="4" s="1"/>
  <c r="G612" i="4"/>
  <c r="M613" i="4"/>
  <c r="S613" i="4" s="1"/>
  <c r="Y613" i="4" s="1"/>
  <c r="H629" i="4"/>
  <c r="N630" i="4"/>
  <c r="T630" i="4" s="1"/>
  <c r="Z630" i="4" s="1"/>
  <c r="G461" i="4"/>
  <c r="M461" i="4" s="1"/>
  <c r="S461" i="4" s="1"/>
  <c r="Y461" i="4" s="1"/>
  <c r="M462" i="4"/>
  <c r="S462" i="4" s="1"/>
  <c r="Y462" i="4" s="1"/>
  <c r="G544" i="4"/>
  <c r="M544" i="4" s="1"/>
  <c r="S544" i="4" s="1"/>
  <c r="Y544" i="4" s="1"/>
  <c r="M545" i="4"/>
  <c r="S545" i="4" s="1"/>
  <c r="Y545" i="4" s="1"/>
  <c r="G551" i="4"/>
  <c r="M551" i="4" s="1"/>
  <c r="S551" i="4" s="1"/>
  <c r="Y551" i="4" s="1"/>
  <c r="M552" i="4"/>
  <c r="S552" i="4" s="1"/>
  <c r="Y552" i="4" s="1"/>
  <c r="I603" i="4"/>
  <c r="O603" i="4" s="1"/>
  <c r="U603" i="4" s="1"/>
  <c r="AA603" i="4" s="1"/>
  <c r="O604" i="4"/>
  <c r="U604" i="4" s="1"/>
  <c r="AA604" i="4" s="1"/>
  <c r="I600" i="4"/>
  <c r="O600" i="4" s="1"/>
  <c r="U600" i="4" s="1"/>
  <c r="AA600" i="4" s="1"/>
  <c r="O601" i="4"/>
  <c r="U601" i="4" s="1"/>
  <c r="AA601" i="4" s="1"/>
  <c r="G555" i="4"/>
  <c r="M556" i="4"/>
  <c r="S556" i="4" s="1"/>
  <c r="Y556" i="4" s="1"/>
  <c r="H467" i="4"/>
  <c r="N467" i="4" s="1"/>
  <c r="T467" i="4" s="1"/>
  <c r="Z467" i="4" s="1"/>
  <c r="N468" i="4"/>
  <c r="T468" i="4" s="1"/>
  <c r="Z468" i="4" s="1"/>
  <c r="G464" i="4"/>
  <c r="M464" i="4" s="1"/>
  <c r="S464" i="4" s="1"/>
  <c r="Y464" i="4" s="1"/>
  <c r="M465" i="4"/>
  <c r="S465" i="4" s="1"/>
  <c r="Y465" i="4" s="1"/>
  <c r="I441" i="4"/>
  <c r="O441" i="4" s="1"/>
  <c r="U441" i="4" s="1"/>
  <c r="AA441" i="4" s="1"/>
  <c r="O442" i="4"/>
  <c r="U442" i="4" s="1"/>
  <c r="AA442" i="4" s="1"/>
  <c r="H438" i="4"/>
  <c r="N438" i="4" s="1"/>
  <c r="T438" i="4" s="1"/>
  <c r="Z438" i="4" s="1"/>
  <c r="N439" i="4"/>
  <c r="T439" i="4" s="1"/>
  <c r="Z439" i="4" s="1"/>
  <c r="H421" i="4"/>
  <c r="N421" i="4" s="1"/>
  <c r="T421" i="4" s="1"/>
  <c r="Z421" i="4" s="1"/>
  <c r="N422" i="4"/>
  <c r="T422" i="4" s="1"/>
  <c r="Z422" i="4" s="1"/>
  <c r="G418" i="4"/>
  <c r="M418" i="4" s="1"/>
  <c r="S418" i="4" s="1"/>
  <c r="Y418" i="4" s="1"/>
  <c r="M419" i="4"/>
  <c r="S419" i="4" s="1"/>
  <c r="Y419" i="4" s="1"/>
  <c r="I385" i="4"/>
  <c r="O386" i="4"/>
  <c r="U386" i="4" s="1"/>
  <c r="AA386" i="4" s="1"/>
  <c r="H378" i="4"/>
  <c r="N378" i="4" s="1"/>
  <c r="T378" i="4" s="1"/>
  <c r="Z378" i="4" s="1"/>
  <c r="N379" i="4"/>
  <c r="T379" i="4" s="1"/>
  <c r="Z379" i="4" s="1"/>
  <c r="G375" i="4"/>
  <c r="M375" i="4" s="1"/>
  <c r="S375" i="4" s="1"/>
  <c r="Y375" i="4" s="1"/>
  <c r="M376" i="4"/>
  <c r="S376" i="4" s="1"/>
  <c r="Y376" i="4" s="1"/>
  <c r="I362" i="4"/>
  <c r="O362" i="4" s="1"/>
  <c r="U362" i="4" s="1"/>
  <c r="AA362" i="4" s="1"/>
  <c r="O363" i="4"/>
  <c r="U363" i="4" s="1"/>
  <c r="AA363" i="4" s="1"/>
  <c r="H359" i="4"/>
  <c r="N359" i="4" s="1"/>
  <c r="T359" i="4" s="1"/>
  <c r="Z359" i="4" s="1"/>
  <c r="N360" i="4"/>
  <c r="T360" i="4" s="1"/>
  <c r="Z360" i="4" s="1"/>
  <c r="G356" i="4"/>
  <c r="M356" i="4" s="1"/>
  <c r="S356" i="4" s="1"/>
  <c r="Y356" i="4" s="1"/>
  <c r="M357" i="4"/>
  <c r="S357" i="4" s="1"/>
  <c r="Y357" i="4" s="1"/>
  <c r="I350" i="4"/>
  <c r="O350" i="4" s="1"/>
  <c r="U350" i="4" s="1"/>
  <c r="AA350" i="4" s="1"/>
  <c r="O351" i="4"/>
  <c r="U351" i="4" s="1"/>
  <c r="AA351" i="4" s="1"/>
  <c r="H347" i="4"/>
  <c r="N347" i="4" s="1"/>
  <c r="T347" i="4" s="1"/>
  <c r="Z347" i="4" s="1"/>
  <c r="N348" i="4"/>
  <c r="T348" i="4" s="1"/>
  <c r="Z348" i="4" s="1"/>
  <c r="G344" i="4"/>
  <c r="M344" i="4" s="1"/>
  <c r="S344" i="4" s="1"/>
  <c r="Y344" i="4" s="1"/>
  <c r="M345" i="4"/>
  <c r="S345" i="4" s="1"/>
  <c r="Y345" i="4" s="1"/>
  <c r="I326" i="4"/>
  <c r="O326" i="4" s="1"/>
  <c r="U326" i="4" s="1"/>
  <c r="AA326" i="4" s="1"/>
  <c r="O327" i="4"/>
  <c r="U327" i="4" s="1"/>
  <c r="AA327" i="4" s="1"/>
  <c r="H323" i="4"/>
  <c r="N323" i="4" s="1"/>
  <c r="T323" i="4" s="1"/>
  <c r="Z323" i="4" s="1"/>
  <c r="N324" i="4"/>
  <c r="T324" i="4" s="1"/>
  <c r="Z324" i="4" s="1"/>
  <c r="H286" i="4"/>
  <c r="N286" i="4" s="1"/>
  <c r="T286" i="4" s="1"/>
  <c r="Z286" i="4" s="1"/>
  <c r="N287" i="4"/>
  <c r="T287" i="4" s="1"/>
  <c r="Z287" i="4" s="1"/>
  <c r="G280" i="4"/>
  <c r="M280" i="4" s="1"/>
  <c r="S280" i="4" s="1"/>
  <c r="Y280" i="4" s="1"/>
  <c r="M281" i="4"/>
  <c r="S281" i="4" s="1"/>
  <c r="Y281" i="4" s="1"/>
  <c r="I274" i="4"/>
  <c r="O274" i="4" s="1"/>
  <c r="U274" i="4" s="1"/>
  <c r="AA274" i="4" s="1"/>
  <c r="O275" i="4"/>
  <c r="U275" i="4" s="1"/>
  <c r="AA275" i="4" s="1"/>
  <c r="H271" i="4"/>
  <c r="N271" i="4" s="1"/>
  <c r="T271" i="4" s="1"/>
  <c r="Z271" i="4" s="1"/>
  <c r="N272" i="4"/>
  <c r="T272" i="4" s="1"/>
  <c r="Z272" i="4" s="1"/>
  <c r="G265" i="4"/>
  <c r="M265" i="4" s="1"/>
  <c r="S265" i="4" s="1"/>
  <c r="Y265" i="4" s="1"/>
  <c r="M266" i="4"/>
  <c r="S266" i="4" s="1"/>
  <c r="Y266" i="4" s="1"/>
  <c r="I305" i="4"/>
  <c r="O306" i="4"/>
  <c r="U306" i="4" s="1"/>
  <c r="AA306" i="4" s="1"/>
  <c r="G256" i="4"/>
  <c r="M256" i="4" s="1"/>
  <c r="S256" i="4" s="1"/>
  <c r="Y256" i="4" s="1"/>
  <c r="M257" i="4"/>
  <c r="S257" i="4" s="1"/>
  <c r="Y257" i="4" s="1"/>
  <c r="I250" i="4"/>
  <c r="O250" i="4" s="1"/>
  <c r="U250" i="4" s="1"/>
  <c r="AA250" i="4" s="1"/>
  <c r="O251" i="4"/>
  <c r="U251" i="4" s="1"/>
  <c r="AA251" i="4" s="1"/>
  <c r="H247" i="4"/>
  <c r="N247" i="4" s="1"/>
  <c r="T247" i="4" s="1"/>
  <c r="Z247" i="4" s="1"/>
  <c r="N248" i="4"/>
  <c r="T248" i="4" s="1"/>
  <c r="Z248" i="4" s="1"/>
  <c r="G244" i="4"/>
  <c r="M244" i="4" s="1"/>
  <c r="S244" i="4" s="1"/>
  <c r="Y244" i="4" s="1"/>
  <c r="M245" i="4"/>
  <c r="S245" i="4" s="1"/>
  <c r="Y245" i="4" s="1"/>
  <c r="I235" i="4"/>
  <c r="O235" i="4" s="1"/>
  <c r="U235" i="4" s="1"/>
  <c r="AA235" i="4" s="1"/>
  <c r="O236" i="4"/>
  <c r="U236" i="4" s="1"/>
  <c r="AA236" i="4" s="1"/>
  <c r="G229" i="4"/>
  <c r="M229" i="4" s="1"/>
  <c r="S229" i="4" s="1"/>
  <c r="Y229" i="4" s="1"/>
  <c r="M230" i="4"/>
  <c r="S230" i="4" s="1"/>
  <c r="Y230" i="4" s="1"/>
  <c r="I203" i="4"/>
  <c r="O203" i="4" s="1"/>
  <c r="U203" i="4" s="1"/>
  <c r="AA203" i="4" s="1"/>
  <c r="O204" i="4"/>
  <c r="U204" i="4" s="1"/>
  <c r="AA204" i="4" s="1"/>
  <c r="H197" i="4"/>
  <c r="N197" i="4" s="1"/>
  <c r="T197" i="4" s="1"/>
  <c r="Z197" i="4" s="1"/>
  <c r="N198" i="4"/>
  <c r="T198" i="4" s="1"/>
  <c r="Z198" i="4" s="1"/>
  <c r="G180" i="4"/>
  <c r="M180" i="4" s="1"/>
  <c r="S180" i="4" s="1"/>
  <c r="Y180" i="4" s="1"/>
  <c r="M181" i="4"/>
  <c r="S181" i="4" s="1"/>
  <c r="Y181" i="4" s="1"/>
  <c r="I171" i="4"/>
  <c r="O171" i="4" s="1"/>
  <c r="U171" i="4" s="1"/>
  <c r="AA171" i="4" s="1"/>
  <c r="O172" i="4"/>
  <c r="U172" i="4" s="1"/>
  <c r="AA172" i="4" s="1"/>
  <c r="H164" i="4"/>
  <c r="N164" i="4" s="1"/>
  <c r="T164" i="4" s="1"/>
  <c r="Z164" i="4" s="1"/>
  <c r="N165" i="4"/>
  <c r="T165" i="4" s="1"/>
  <c r="Z165" i="4" s="1"/>
  <c r="G161" i="4"/>
  <c r="M162" i="4"/>
  <c r="S162" i="4" s="1"/>
  <c r="Y162" i="4" s="1"/>
  <c r="I142" i="4"/>
  <c r="O142" i="4" s="1"/>
  <c r="U142" i="4" s="1"/>
  <c r="AA142" i="4" s="1"/>
  <c r="O143" i="4"/>
  <c r="U143" i="4" s="1"/>
  <c r="AA143" i="4" s="1"/>
  <c r="H139" i="4"/>
  <c r="N139" i="4" s="1"/>
  <c r="T139" i="4" s="1"/>
  <c r="Z139" i="4" s="1"/>
  <c r="N140" i="4"/>
  <c r="T140" i="4" s="1"/>
  <c r="Z140" i="4" s="1"/>
  <c r="G136" i="4"/>
  <c r="M136" i="4" s="1"/>
  <c r="S136" i="4" s="1"/>
  <c r="Y136" i="4" s="1"/>
  <c r="M137" i="4"/>
  <c r="S137" i="4" s="1"/>
  <c r="Y137" i="4" s="1"/>
  <c r="G108" i="4"/>
  <c r="M109" i="4"/>
  <c r="S109" i="4" s="1"/>
  <c r="Y109" i="4" s="1"/>
  <c r="I591" i="4"/>
  <c r="O591" i="4" s="1"/>
  <c r="U591" i="4" s="1"/>
  <c r="AA591" i="4" s="1"/>
  <c r="O592" i="4"/>
  <c r="U592" i="4" s="1"/>
  <c r="AA592" i="4" s="1"/>
  <c r="H588" i="4"/>
  <c r="N588" i="4" s="1"/>
  <c r="T588" i="4" s="1"/>
  <c r="Z588" i="4" s="1"/>
  <c r="N589" i="4"/>
  <c r="T589" i="4" s="1"/>
  <c r="Z589" i="4" s="1"/>
  <c r="M585" i="4"/>
  <c r="S585" i="4" s="1"/>
  <c r="Y585" i="4" s="1"/>
  <c r="M586" i="4"/>
  <c r="S586" i="4" s="1"/>
  <c r="Y586" i="4" s="1"/>
  <c r="I571" i="4"/>
  <c r="O571" i="4" s="1"/>
  <c r="U571" i="4" s="1"/>
  <c r="AA571" i="4" s="1"/>
  <c r="O572" i="4"/>
  <c r="U572" i="4" s="1"/>
  <c r="AA572" i="4" s="1"/>
  <c r="H568" i="4"/>
  <c r="N568" i="4" s="1"/>
  <c r="T568" i="4" s="1"/>
  <c r="Z568" i="4" s="1"/>
  <c r="N569" i="4"/>
  <c r="T569" i="4" s="1"/>
  <c r="Z569" i="4" s="1"/>
  <c r="G23" i="4"/>
  <c r="M23" i="4" s="1"/>
  <c r="S23" i="4" s="1"/>
  <c r="Y23" i="4" s="1"/>
  <c r="M24" i="4"/>
  <c r="S24" i="4" s="1"/>
  <c r="Y24" i="4" s="1"/>
  <c r="G297" i="4"/>
  <c r="M298" i="4"/>
  <c r="S298" i="4" s="1"/>
  <c r="Y298" i="4" s="1"/>
  <c r="I151" i="4"/>
  <c r="O151" i="4" s="1"/>
  <c r="U151" i="4" s="1"/>
  <c r="AA151" i="4" s="1"/>
  <c r="O152" i="4"/>
  <c r="U152" i="4" s="1"/>
  <c r="AA152" i="4" s="1"/>
  <c r="H151" i="4"/>
  <c r="N151" i="4" s="1"/>
  <c r="T151" i="4" s="1"/>
  <c r="Z151" i="4" s="1"/>
  <c r="N152" i="4"/>
  <c r="T152" i="4" s="1"/>
  <c r="Z152" i="4" s="1"/>
  <c r="H33" i="4"/>
  <c r="N33" i="4" s="1"/>
  <c r="T33" i="4" s="1"/>
  <c r="Z33" i="4" s="1"/>
  <c r="N34" i="4"/>
  <c r="T34" i="4" s="1"/>
  <c r="Z34" i="4" s="1"/>
  <c r="I297" i="4"/>
  <c r="O298" i="4"/>
  <c r="U298" i="4" s="1"/>
  <c r="AA298" i="4" s="1"/>
  <c r="G151" i="4"/>
  <c r="M151" i="4" s="1"/>
  <c r="S151" i="4" s="1"/>
  <c r="Y151" i="4" s="1"/>
  <c r="M152" i="4"/>
  <c r="S152" i="4" s="1"/>
  <c r="Y152" i="4" s="1"/>
  <c r="G33" i="4"/>
  <c r="M33" i="4" s="1"/>
  <c r="S33" i="4" s="1"/>
  <c r="Y33" i="4" s="1"/>
  <c r="M34" i="4"/>
  <c r="S34" i="4" s="1"/>
  <c r="Y34" i="4" s="1"/>
  <c r="H23" i="4"/>
  <c r="N23" i="4" s="1"/>
  <c r="T23" i="4" s="1"/>
  <c r="Z23" i="4" s="1"/>
  <c r="N24" i="4"/>
  <c r="T24" i="4" s="1"/>
  <c r="Z24" i="4" s="1"/>
  <c r="H297" i="4"/>
  <c r="N298" i="4"/>
  <c r="T298" i="4" s="1"/>
  <c r="Z298" i="4" s="1"/>
  <c r="P284" i="2"/>
  <c r="V284" i="2" s="1"/>
  <c r="AB284" i="2" s="1"/>
  <c r="K222" i="2"/>
  <c r="K221" i="2" s="1"/>
  <c r="J13" i="2"/>
  <c r="P13" i="2" s="1"/>
  <c r="V13" i="2" s="1"/>
  <c r="AB13" i="2" s="1"/>
  <c r="K401" i="2"/>
  <c r="Q401" i="2" s="1"/>
  <c r="W401" i="2" s="1"/>
  <c r="AC401" i="2" s="1"/>
  <c r="Q402" i="2"/>
  <c r="W402" i="2" s="1"/>
  <c r="AC402" i="2" s="1"/>
  <c r="J418" i="2"/>
  <c r="P419" i="2"/>
  <c r="V419" i="2" s="1"/>
  <c r="AB419" i="2" s="1"/>
  <c r="J581" i="2"/>
  <c r="P582" i="2"/>
  <c r="V582" i="2" s="1"/>
  <c r="AB582" i="2" s="1"/>
  <c r="I148" i="2"/>
  <c r="O149" i="2"/>
  <c r="U149" i="2" s="1"/>
  <c r="AA149" i="2" s="1"/>
  <c r="I31" i="2"/>
  <c r="O31" i="2" s="1"/>
  <c r="U31" i="2" s="1"/>
  <c r="AA31" i="2" s="1"/>
  <c r="O70" i="2"/>
  <c r="U70" i="2" s="1"/>
  <c r="AA70" i="2" s="1"/>
  <c r="I241" i="2"/>
  <c r="O241" i="2" s="1"/>
  <c r="U241" i="2" s="1"/>
  <c r="AA241" i="2" s="1"/>
  <c r="O242" i="2"/>
  <c r="U242" i="2" s="1"/>
  <c r="AA242" i="2" s="1"/>
  <c r="K250" i="2"/>
  <c r="Q250" i="2" s="1"/>
  <c r="W250" i="2" s="1"/>
  <c r="AC250" i="2" s="1"/>
  <c r="Q251" i="2"/>
  <c r="W251" i="2" s="1"/>
  <c r="AC251" i="2" s="1"/>
  <c r="J253" i="2"/>
  <c r="P253" i="2" s="1"/>
  <c r="V253" i="2" s="1"/>
  <c r="AB253" i="2" s="1"/>
  <c r="P254" i="2"/>
  <c r="V254" i="2" s="1"/>
  <c r="AB254" i="2" s="1"/>
  <c r="I256" i="2"/>
  <c r="O256" i="2" s="1"/>
  <c r="U256" i="2" s="1"/>
  <c r="AA256" i="2" s="1"/>
  <c r="O257" i="2"/>
  <c r="U257" i="2" s="1"/>
  <c r="AA257" i="2" s="1"/>
  <c r="K797" i="2"/>
  <c r="Q798" i="2"/>
  <c r="W798" i="2" s="1"/>
  <c r="AC798" i="2" s="1"/>
  <c r="J782" i="2"/>
  <c r="P783" i="2"/>
  <c r="V783" i="2" s="1"/>
  <c r="AB783" i="2" s="1"/>
  <c r="K792" i="2"/>
  <c r="Q792" i="2" s="1"/>
  <c r="W792" i="2" s="1"/>
  <c r="AC792" i="2" s="1"/>
  <c r="Q793" i="2"/>
  <c r="W793" i="2" s="1"/>
  <c r="AC793" i="2" s="1"/>
  <c r="J789" i="2"/>
  <c r="P789" i="2" s="1"/>
  <c r="V789" i="2" s="1"/>
  <c r="AB789" i="2" s="1"/>
  <c r="P790" i="2"/>
  <c r="V790" i="2" s="1"/>
  <c r="AB790" i="2" s="1"/>
  <c r="K643" i="2"/>
  <c r="Q643" i="2" s="1"/>
  <c r="W643" i="2" s="1"/>
  <c r="AC643" i="2" s="1"/>
  <c r="Q644" i="2"/>
  <c r="W644" i="2" s="1"/>
  <c r="AC644" i="2" s="1"/>
  <c r="K653" i="2"/>
  <c r="Q653" i="2" s="1"/>
  <c r="W653" i="2" s="1"/>
  <c r="AC653" i="2" s="1"/>
  <c r="Q654" i="2"/>
  <c r="W654" i="2" s="1"/>
  <c r="AC654" i="2" s="1"/>
  <c r="J587" i="2"/>
  <c r="P587" i="2" s="1"/>
  <c r="V587" i="2" s="1"/>
  <c r="AB587" i="2" s="1"/>
  <c r="P588" i="2"/>
  <c r="V588" i="2" s="1"/>
  <c r="AB588" i="2" s="1"/>
  <c r="K590" i="2"/>
  <c r="Q590" i="2" s="1"/>
  <c r="W590" i="2" s="1"/>
  <c r="AC590" i="2" s="1"/>
  <c r="Q591" i="2"/>
  <c r="W591" i="2" s="1"/>
  <c r="AC591" i="2" s="1"/>
  <c r="J595" i="2"/>
  <c r="P595" i="2" s="1"/>
  <c r="V595" i="2" s="1"/>
  <c r="AB595" i="2" s="1"/>
  <c r="P596" i="2"/>
  <c r="V596" i="2" s="1"/>
  <c r="AB596" i="2" s="1"/>
  <c r="K605" i="2"/>
  <c r="Q605" i="2" s="1"/>
  <c r="W605" i="2" s="1"/>
  <c r="AC605" i="2" s="1"/>
  <c r="Q606" i="2"/>
  <c r="W606" i="2" s="1"/>
  <c r="AC606" i="2" s="1"/>
  <c r="J401" i="2"/>
  <c r="P401" i="2" s="1"/>
  <c r="V401" i="2" s="1"/>
  <c r="AB401" i="2" s="1"/>
  <c r="P402" i="2"/>
  <c r="V402" i="2" s="1"/>
  <c r="AB402" i="2" s="1"/>
  <c r="I576" i="2"/>
  <c r="O577" i="2"/>
  <c r="U577" i="2" s="1"/>
  <c r="AA577" i="2" s="1"/>
  <c r="K148" i="2"/>
  <c r="Q149" i="2"/>
  <c r="W149" i="2" s="1"/>
  <c r="AC149" i="2" s="1"/>
  <c r="I244" i="2"/>
  <c r="O244" i="2" s="1"/>
  <c r="U244" i="2" s="1"/>
  <c r="AA244" i="2" s="1"/>
  <c r="O245" i="2"/>
  <c r="U245" i="2" s="1"/>
  <c r="AA245" i="2" s="1"/>
  <c r="K241" i="2"/>
  <c r="Q241" i="2" s="1"/>
  <c r="W241" i="2" s="1"/>
  <c r="AC241" i="2" s="1"/>
  <c r="Q242" i="2"/>
  <c r="W242" i="2" s="1"/>
  <c r="AC242" i="2" s="1"/>
  <c r="J250" i="2"/>
  <c r="P250" i="2" s="1"/>
  <c r="V250" i="2" s="1"/>
  <c r="AB250" i="2" s="1"/>
  <c r="P251" i="2"/>
  <c r="V251" i="2" s="1"/>
  <c r="AB251" i="2" s="1"/>
  <c r="I259" i="2"/>
  <c r="O259" i="2" s="1"/>
  <c r="U259" i="2" s="1"/>
  <c r="AA259" i="2" s="1"/>
  <c r="O260" i="2"/>
  <c r="U260" i="2" s="1"/>
  <c r="AA260" i="2" s="1"/>
  <c r="K256" i="2"/>
  <c r="Q256" i="2" s="1"/>
  <c r="W256" i="2" s="1"/>
  <c r="AC256" i="2" s="1"/>
  <c r="Q257" i="2"/>
  <c r="W257" i="2" s="1"/>
  <c r="AC257" i="2" s="1"/>
  <c r="J797" i="2"/>
  <c r="P798" i="2"/>
  <c r="V798" i="2" s="1"/>
  <c r="AB798" i="2" s="1"/>
  <c r="J792" i="2"/>
  <c r="P792" i="2" s="1"/>
  <c r="V792" i="2" s="1"/>
  <c r="AB792" i="2" s="1"/>
  <c r="P793" i="2"/>
  <c r="V793" i="2" s="1"/>
  <c r="AB793" i="2" s="1"/>
  <c r="I771" i="2"/>
  <c r="O772" i="2"/>
  <c r="U772" i="2" s="1"/>
  <c r="AA772" i="2" s="1"/>
  <c r="I640" i="2"/>
  <c r="O640" i="2" s="1"/>
  <c r="U640" i="2" s="1"/>
  <c r="AA640" i="2" s="1"/>
  <c r="O641" i="2"/>
  <c r="U641" i="2" s="1"/>
  <c r="AA641" i="2" s="1"/>
  <c r="I650" i="2"/>
  <c r="O650" i="2" s="1"/>
  <c r="U650" i="2" s="1"/>
  <c r="AA650" i="2" s="1"/>
  <c r="O651" i="2"/>
  <c r="U651" i="2" s="1"/>
  <c r="AA651" i="2" s="1"/>
  <c r="K587" i="2"/>
  <c r="Q587" i="2" s="1"/>
  <c r="W587" i="2" s="1"/>
  <c r="AC587" i="2" s="1"/>
  <c r="Q588" i="2"/>
  <c r="W588" i="2" s="1"/>
  <c r="AC588" i="2" s="1"/>
  <c r="K595" i="2"/>
  <c r="Q595" i="2" s="1"/>
  <c r="W595" i="2" s="1"/>
  <c r="AC595" i="2" s="1"/>
  <c r="Q596" i="2"/>
  <c r="W596" i="2" s="1"/>
  <c r="AC596" i="2" s="1"/>
  <c r="I608" i="2"/>
  <c r="O608" i="2" s="1"/>
  <c r="U608" i="2" s="1"/>
  <c r="AA608" i="2" s="1"/>
  <c r="O609" i="2"/>
  <c r="U609" i="2" s="1"/>
  <c r="AA609" i="2" s="1"/>
  <c r="P337" i="2"/>
  <c r="V337" i="2" s="1"/>
  <c r="AB337" i="2" s="1"/>
  <c r="J336" i="2"/>
  <c r="P336" i="2" s="1"/>
  <c r="V336" i="2" s="1"/>
  <c r="AB336" i="2" s="1"/>
  <c r="I336" i="2"/>
  <c r="O336" i="2" s="1"/>
  <c r="U336" i="2" s="1"/>
  <c r="AA336" i="2" s="1"/>
  <c r="O337" i="2"/>
  <c r="U337" i="2" s="1"/>
  <c r="AA337" i="2" s="1"/>
  <c r="O14" i="2"/>
  <c r="U14" i="2" s="1"/>
  <c r="AA14" i="2" s="1"/>
  <c r="I13" i="2"/>
  <c r="O13" i="2" s="1"/>
  <c r="U13" i="2" s="1"/>
  <c r="AA13" i="2" s="1"/>
  <c r="K230" i="2"/>
  <c r="Q231" i="2"/>
  <c r="W231" i="2" s="1"/>
  <c r="AC231" i="2" s="1"/>
  <c r="K336" i="2"/>
  <c r="Q336" i="2" s="1"/>
  <c r="W336" i="2" s="1"/>
  <c r="AC336" i="2" s="1"/>
  <c r="Q337" i="2"/>
  <c r="W337" i="2" s="1"/>
  <c r="AC337" i="2" s="1"/>
  <c r="I230" i="2"/>
  <c r="O231" i="2"/>
  <c r="U231" i="2" s="1"/>
  <c r="AA231" i="2" s="1"/>
  <c r="I208" i="2"/>
  <c r="O208" i="2" s="1"/>
  <c r="U208" i="2" s="1"/>
  <c r="AA208" i="2" s="1"/>
  <c r="O209" i="2"/>
  <c r="U209" i="2" s="1"/>
  <c r="AA209" i="2" s="1"/>
  <c r="K209" i="2"/>
  <c r="Q210" i="2"/>
  <c r="W210" i="2" s="1"/>
  <c r="AC210" i="2" s="1"/>
  <c r="I418" i="2"/>
  <c r="O419" i="2"/>
  <c r="U419" i="2" s="1"/>
  <c r="AA419" i="2" s="1"/>
  <c r="I581" i="2"/>
  <c r="O582" i="2"/>
  <c r="U582" i="2" s="1"/>
  <c r="AA582" i="2" s="1"/>
  <c r="J576" i="2"/>
  <c r="P577" i="2"/>
  <c r="V577" i="2" s="1"/>
  <c r="AB577" i="2" s="1"/>
  <c r="J148" i="2"/>
  <c r="P149" i="2"/>
  <c r="V149" i="2" s="1"/>
  <c r="AB149" i="2" s="1"/>
  <c r="K244" i="2"/>
  <c r="Q244" i="2" s="1"/>
  <c r="W244" i="2" s="1"/>
  <c r="AC244" i="2" s="1"/>
  <c r="Q245" i="2"/>
  <c r="W245" i="2" s="1"/>
  <c r="AC245" i="2" s="1"/>
  <c r="J241" i="2"/>
  <c r="P241" i="2" s="1"/>
  <c r="V241" i="2" s="1"/>
  <c r="AB241" i="2" s="1"/>
  <c r="P242" i="2"/>
  <c r="V242" i="2" s="1"/>
  <c r="AB242" i="2" s="1"/>
  <c r="I253" i="2"/>
  <c r="O253" i="2" s="1"/>
  <c r="U253" i="2" s="1"/>
  <c r="AA253" i="2" s="1"/>
  <c r="O254" i="2"/>
  <c r="U254" i="2" s="1"/>
  <c r="AA254" i="2" s="1"/>
  <c r="K259" i="2"/>
  <c r="Q259" i="2" s="1"/>
  <c r="W259" i="2" s="1"/>
  <c r="AC259" i="2" s="1"/>
  <c r="Q260" i="2"/>
  <c r="W260" i="2" s="1"/>
  <c r="AC260" i="2" s="1"/>
  <c r="J256" i="2"/>
  <c r="P256" i="2" s="1"/>
  <c r="V256" i="2" s="1"/>
  <c r="AB256" i="2" s="1"/>
  <c r="P257" i="2"/>
  <c r="V257" i="2" s="1"/>
  <c r="AB257" i="2" s="1"/>
  <c r="I782" i="2"/>
  <c r="O783" i="2"/>
  <c r="U783" i="2" s="1"/>
  <c r="AA783" i="2" s="1"/>
  <c r="I789" i="2"/>
  <c r="O789" i="2" s="1"/>
  <c r="U789" i="2" s="1"/>
  <c r="AA789" i="2" s="1"/>
  <c r="O790" i="2"/>
  <c r="U790" i="2" s="1"/>
  <c r="AA790" i="2" s="1"/>
  <c r="K771" i="2"/>
  <c r="Q772" i="2"/>
  <c r="W772" i="2" s="1"/>
  <c r="AC772" i="2" s="1"/>
  <c r="I643" i="2"/>
  <c r="O643" i="2" s="1"/>
  <c r="U643" i="2" s="1"/>
  <c r="AA643" i="2" s="1"/>
  <c r="O644" i="2"/>
  <c r="U644" i="2" s="1"/>
  <c r="AA644" i="2" s="1"/>
  <c r="J640" i="2"/>
  <c r="P640" i="2" s="1"/>
  <c r="V640" i="2" s="1"/>
  <c r="AB640" i="2" s="1"/>
  <c r="P641" i="2"/>
  <c r="V641" i="2" s="1"/>
  <c r="AB641" i="2" s="1"/>
  <c r="I653" i="2"/>
  <c r="O653" i="2" s="1"/>
  <c r="U653" i="2" s="1"/>
  <c r="AA653" i="2" s="1"/>
  <c r="O654" i="2"/>
  <c r="U654" i="2" s="1"/>
  <c r="AA654" i="2" s="1"/>
  <c r="J650" i="2"/>
  <c r="P650" i="2" s="1"/>
  <c r="V650" i="2" s="1"/>
  <c r="AB650" i="2" s="1"/>
  <c r="P651" i="2"/>
  <c r="V651" i="2" s="1"/>
  <c r="AB651" i="2" s="1"/>
  <c r="I590" i="2"/>
  <c r="O590" i="2" s="1"/>
  <c r="U590" i="2" s="1"/>
  <c r="AA590" i="2" s="1"/>
  <c r="O591" i="2"/>
  <c r="U591" i="2" s="1"/>
  <c r="AA591" i="2" s="1"/>
  <c r="I605" i="2"/>
  <c r="O605" i="2" s="1"/>
  <c r="U605" i="2" s="1"/>
  <c r="AA605" i="2" s="1"/>
  <c r="O606" i="2"/>
  <c r="U606" i="2" s="1"/>
  <c r="AA606" i="2" s="1"/>
  <c r="J608" i="2"/>
  <c r="P608" i="2" s="1"/>
  <c r="V608" i="2" s="1"/>
  <c r="AB608" i="2" s="1"/>
  <c r="P609" i="2"/>
  <c r="V609" i="2" s="1"/>
  <c r="AB609" i="2" s="1"/>
  <c r="K13" i="2"/>
  <c r="Q13" i="2" s="1"/>
  <c r="W13" i="2" s="1"/>
  <c r="AC13" i="2" s="1"/>
  <c r="I401" i="2"/>
  <c r="O401" i="2" s="1"/>
  <c r="U401" i="2" s="1"/>
  <c r="AA401" i="2" s="1"/>
  <c r="O402" i="2"/>
  <c r="U402" i="2" s="1"/>
  <c r="AA402" i="2" s="1"/>
  <c r="K418" i="2"/>
  <c r="Q419" i="2"/>
  <c r="W419" i="2" s="1"/>
  <c r="AC419" i="2" s="1"/>
  <c r="K581" i="2"/>
  <c r="Q582" i="2"/>
  <c r="W582" i="2" s="1"/>
  <c r="AC582" i="2" s="1"/>
  <c r="J244" i="2"/>
  <c r="P244" i="2" s="1"/>
  <c r="V244" i="2" s="1"/>
  <c r="AB244" i="2" s="1"/>
  <c r="P245" i="2"/>
  <c r="V245" i="2" s="1"/>
  <c r="AB245" i="2" s="1"/>
  <c r="I250" i="2"/>
  <c r="O250" i="2" s="1"/>
  <c r="U250" i="2" s="1"/>
  <c r="AA250" i="2" s="1"/>
  <c r="O251" i="2"/>
  <c r="U251" i="2" s="1"/>
  <c r="AA251" i="2" s="1"/>
  <c r="K253" i="2"/>
  <c r="Q253" i="2" s="1"/>
  <c r="W253" i="2" s="1"/>
  <c r="AC253" i="2" s="1"/>
  <c r="Q254" i="2"/>
  <c r="W254" i="2" s="1"/>
  <c r="AC254" i="2" s="1"/>
  <c r="J259" i="2"/>
  <c r="P259" i="2" s="1"/>
  <c r="V259" i="2" s="1"/>
  <c r="AB259" i="2" s="1"/>
  <c r="P260" i="2"/>
  <c r="V260" i="2" s="1"/>
  <c r="AB260" i="2" s="1"/>
  <c r="I797" i="2"/>
  <c r="O798" i="2"/>
  <c r="U798" i="2" s="1"/>
  <c r="AA798" i="2" s="1"/>
  <c r="K782" i="2"/>
  <c r="Q783" i="2"/>
  <c r="W783" i="2" s="1"/>
  <c r="AC783" i="2" s="1"/>
  <c r="I792" i="2"/>
  <c r="O792" i="2" s="1"/>
  <c r="U792" i="2" s="1"/>
  <c r="AA792" i="2" s="1"/>
  <c r="O793" i="2"/>
  <c r="U793" i="2" s="1"/>
  <c r="AA793" i="2" s="1"/>
  <c r="K789" i="2"/>
  <c r="Q789" i="2" s="1"/>
  <c r="W789" i="2" s="1"/>
  <c r="AC789" i="2" s="1"/>
  <c r="Q790" i="2"/>
  <c r="W790" i="2" s="1"/>
  <c r="AC790" i="2" s="1"/>
  <c r="J771" i="2"/>
  <c r="P772" i="2"/>
  <c r="V772" i="2" s="1"/>
  <c r="AB772" i="2" s="1"/>
  <c r="J643" i="2"/>
  <c r="P643" i="2" s="1"/>
  <c r="V643" i="2" s="1"/>
  <c r="AB643" i="2" s="1"/>
  <c r="P644" i="2"/>
  <c r="V644" i="2" s="1"/>
  <c r="AB644" i="2" s="1"/>
  <c r="K640" i="2"/>
  <c r="Q640" i="2" s="1"/>
  <c r="W640" i="2" s="1"/>
  <c r="AC640" i="2" s="1"/>
  <c r="Q641" i="2"/>
  <c r="W641" i="2" s="1"/>
  <c r="AC641" i="2" s="1"/>
  <c r="J653" i="2"/>
  <c r="P653" i="2" s="1"/>
  <c r="V653" i="2" s="1"/>
  <c r="AB653" i="2" s="1"/>
  <c r="P654" i="2"/>
  <c r="V654" i="2" s="1"/>
  <c r="AB654" i="2" s="1"/>
  <c r="K650" i="2"/>
  <c r="Q650" i="2" s="1"/>
  <c r="W650" i="2" s="1"/>
  <c r="AC650" i="2" s="1"/>
  <c r="Q651" i="2"/>
  <c r="W651" i="2" s="1"/>
  <c r="AC651" i="2" s="1"/>
  <c r="I587" i="2"/>
  <c r="O587" i="2" s="1"/>
  <c r="U587" i="2" s="1"/>
  <c r="AA587" i="2" s="1"/>
  <c r="O588" i="2"/>
  <c r="U588" i="2" s="1"/>
  <c r="AA588" i="2" s="1"/>
  <c r="J590" i="2"/>
  <c r="P590" i="2" s="1"/>
  <c r="V590" i="2" s="1"/>
  <c r="AB590" i="2" s="1"/>
  <c r="P591" i="2"/>
  <c r="V591" i="2" s="1"/>
  <c r="AB591" i="2" s="1"/>
  <c r="I595" i="2"/>
  <c r="O595" i="2" s="1"/>
  <c r="U595" i="2" s="1"/>
  <c r="AA595" i="2" s="1"/>
  <c r="O596" i="2"/>
  <c r="U596" i="2" s="1"/>
  <c r="AA596" i="2" s="1"/>
  <c r="J605" i="2"/>
  <c r="P605" i="2" s="1"/>
  <c r="V605" i="2" s="1"/>
  <c r="AB605" i="2" s="1"/>
  <c r="P606" i="2"/>
  <c r="V606" i="2" s="1"/>
  <c r="AB606" i="2" s="1"/>
  <c r="K608" i="2"/>
  <c r="Q608" i="2" s="1"/>
  <c r="W608" i="2" s="1"/>
  <c r="AC608" i="2" s="1"/>
  <c r="Q609" i="2"/>
  <c r="W609" i="2" s="1"/>
  <c r="AC609" i="2" s="1"/>
  <c r="J222" i="2"/>
  <c r="J209" i="2"/>
  <c r="P210" i="2"/>
  <c r="V210" i="2" s="1"/>
  <c r="AB210" i="2" s="1"/>
  <c r="J278" i="2"/>
  <c r="P278" i="2" s="1"/>
  <c r="V278" i="2" s="1"/>
  <c r="AB278" i="2" s="1"/>
  <c r="P279" i="2"/>
  <c r="V279" i="2" s="1"/>
  <c r="AB279" i="2" s="1"/>
  <c r="J230" i="2"/>
  <c r="P231" i="2"/>
  <c r="V231" i="2" s="1"/>
  <c r="AB231" i="2" s="1"/>
  <c r="I222" i="2"/>
  <c r="O226" i="2"/>
  <c r="U226" i="2" s="1"/>
  <c r="AA226" i="2" s="1"/>
  <c r="P283" i="2"/>
  <c r="V283" i="2" s="1"/>
  <c r="AB283" i="2" s="1"/>
  <c r="I278" i="2"/>
  <c r="O278" i="2" s="1"/>
  <c r="U278" i="2" s="1"/>
  <c r="AA278" i="2" s="1"/>
  <c r="O279" i="2"/>
  <c r="U279" i="2" s="1"/>
  <c r="AA279" i="2" s="1"/>
  <c r="K278" i="2"/>
  <c r="Q278" i="2" s="1"/>
  <c r="W278" i="2" s="1"/>
  <c r="AC278" i="2" s="1"/>
  <c r="Q279" i="2"/>
  <c r="W279" i="2" s="1"/>
  <c r="AC279" i="2" s="1"/>
  <c r="G17" i="4"/>
  <c r="M17" i="4" s="1"/>
  <c r="S17" i="4" s="1"/>
  <c r="Y17" i="4" s="1"/>
  <c r="I17" i="4"/>
  <c r="O17" i="4" s="1"/>
  <c r="U17" i="4" s="1"/>
  <c r="AA17" i="4" s="1"/>
  <c r="H17" i="4"/>
  <c r="N17" i="4" s="1"/>
  <c r="T17" i="4" s="1"/>
  <c r="Z17" i="4" s="1"/>
  <c r="H20" i="4"/>
  <c r="N20" i="4" s="1"/>
  <c r="T20" i="4" s="1"/>
  <c r="Z20" i="4" s="1"/>
  <c r="G20" i="4"/>
  <c r="M20" i="4" s="1"/>
  <c r="S20" i="4" s="1"/>
  <c r="Y20" i="4" s="1"/>
  <c r="G305" i="4"/>
  <c r="I241" i="4"/>
  <c r="O241" i="4" s="1"/>
  <c r="U241" i="4" s="1"/>
  <c r="AA241" i="4" s="1"/>
  <c r="H241" i="4"/>
  <c r="N241" i="4" s="1"/>
  <c r="T241" i="4" s="1"/>
  <c r="Z241" i="4" s="1"/>
  <c r="G241" i="4"/>
  <c r="M241" i="4" s="1"/>
  <c r="S241" i="4" s="1"/>
  <c r="Y241" i="4" s="1"/>
  <c r="H50" i="4"/>
  <c r="N50" i="4" s="1"/>
  <c r="T50" i="4" s="1"/>
  <c r="Z50" i="4" s="1"/>
  <c r="G50" i="4"/>
  <c r="M50" i="4" s="1"/>
  <c r="S50" i="4" s="1"/>
  <c r="Y50" i="4" s="1"/>
  <c r="I140" i="2"/>
  <c r="H534" i="4"/>
  <c r="N534" i="4" s="1"/>
  <c r="T534" i="4" s="1"/>
  <c r="Z534" i="4" s="1"/>
  <c r="G534" i="4"/>
  <c r="M534" i="4" s="1"/>
  <c r="S534" i="4" s="1"/>
  <c r="Y534" i="4" s="1"/>
  <c r="G479" i="4"/>
  <c r="I534" i="4"/>
  <c r="O534" i="4" s="1"/>
  <c r="U534" i="4" s="1"/>
  <c r="AA534" i="4" s="1"/>
  <c r="H479" i="4"/>
  <c r="H633" i="4"/>
  <c r="H57" i="4"/>
  <c r="N57" i="4" s="1"/>
  <c r="T57" i="4" s="1"/>
  <c r="Z57" i="4" s="1"/>
  <c r="G57" i="4"/>
  <c r="M57" i="4" s="1"/>
  <c r="S57" i="4" s="1"/>
  <c r="Y57" i="4" s="1"/>
  <c r="H529" i="4"/>
  <c r="N529" i="4" s="1"/>
  <c r="T529" i="4" s="1"/>
  <c r="Z529" i="4" s="1"/>
  <c r="G632" i="4"/>
  <c r="M632" i="4" s="1"/>
  <c r="S632" i="4" s="1"/>
  <c r="Y632" i="4" s="1"/>
  <c r="H316" i="4"/>
  <c r="H524" i="4"/>
  <c r="N524" i="4" s="1"/>
  <c r="T524" i="4" s="1"/>
  <c r="Z524" i="4" s="1"/>
  <c r="G316" i="4"/>
  <c r="H402" i="4"/>
  <c r="N402" i="4" s="1"/>
  <c r="T402" i="4" s="1"/>
  <c r="Z402" i="4" s="1"/>
  <c r="G529" i="4"/>
  <c r="M529" i="4" s="1"/>
  <c r="S529" i="4" s="1"/>
  <c r="Y529" i="4" s="1"/>
  <c r="I402" i="4"/>
  <c r="O402" i="4" s="1"/>
  <c r="U402" i="4" s="1"/>
  <c r="AA402" i="4" s="1"/>
  <c r="G524" i="4"/>
  <c r="M524" i="4" s="1"/>
  <c r="S524" i="4" s="1"/>
  <c r="Y524" i="4" s="1"/>
  <c r="G407" i="4"/>
  <c r="M407" i="4" s="1"/>
  <c r="S407" i="4" s="1"/>
  <c r="Y407" i="4" s="1"/>
  <c r="I529" i="4"/>
  <c r="O529" i="4" s="1"/>
  <c r="U529" i="4" s="1"/>
  <c r="AA529" i="4" s="1"/>
  <c r="I407" i="4"/>
  <c r="O407" i="4" s="1"/>
  <c r="U407" i="4" s="1"/>
  <c r="AA407" i="4" s="1"/>
  <c r="I524" i="4"/>
  <c r="O524" i="4" s="1"/>
  <c r="U524" i="4" s="1"/>
  <c r="AA524" i="4" s="1"/>
  <c r="H407" i="4"/>
  <c r="N407" i="4" s="1"/>
  <c r="T407" i="4" s="1"/>
  <c r="Z407" i="4" s="1"/>
  <c r="H620" i="4"/>
  <c r="I834" i="2"/>
  <c r="J140" i="2"/>
  <c r="P140" i="2" s="1"/>
  <c r="V140" i="2" s="1"/>
  <c r="AB140" i="2" s="1"/>
  <c r="K140" i="2"/>
  <c r="Q140" i="2" s="1"/>
  <c r="W140" i="2" s="1"/>
  <c r="AC140" i="2" s="1"/>
  <c r="K834" i="2"/>
  <c r="J834" i="2"/>
  <c r="P96" i="4" l="1"/>
  <c r="S96" i="4" s="1"/>
  <c r="Y96" i="4" s="1"/>
  <c r="Q96" i="4"/>
  <c r="T96" i="4" s="1"/>
  <c r="Z96" i="4" s="1"/>
  <c r="R96" i="4"/>
  <c r="U96" i="4" s="1"/>
  <c r="AA96" i="4" s="1"/>
  <c r="I628" i="2"/>
  <c r="I627" i="2" s="1"/>
  <c r="K628" i="2"/>
  <c r="Q628" i="2" s="1"/>
  <c r="W628" i="2" s="1"/>
  <c r="AC628" i="2" s="1"/>
  <c r="I277" i="2"/>
  <c r="O277" i="2" s="1"/>
  <c r="U277" i="2" s="1"/>
  <c r="AA277" i="2" s="1"/>
  <c r="O283" i="2"/>
  <c r="U283" i="2" s="1"/>
  <c r="AA283" i="2" s="1"/>
  <c r="J632" i="2"/>
  <c r="J631" i="2" s="1"/>
  <c r="I598" i="2"/>
  <c r="O598" i="2" s="1"/>
  <c r="U598" i="2" s="1"/>
  <c r="AA598" i="2" s="1"/>
  <c r="I632" i="2"/>
  <c r="I631" i="2" s="1"/>
  <c r="K598" i="2"/>
  <c r="K594" i="2" s="1"/>
  <c r="I371" i="4"/>
  <c r="O371" i="4" s="1"/>
  <c r="U371" i="4" s="1"/>
  <c r="AA371" i="4" s="1"/>
  <c r="G547" i="4"/>
  <c r="M547" i="4" s="1"/>
  <c r="S547" i="4" s="1"/>
  <c r="Y547" i="4" s="1"/>
  <c r="J628" i="2"/>
  <c r="P628" i="2" s="1"/>
  <c r="V628" i="2" s="1"/>
  <c r="AB628" i="2" s="1"/>
  <c r="J598" i="2"/>
  <c r="P598" i="2" s="1"/>
  <c r="V598" i="2" s="1"/>
  <c r="AB598" i="2" s="1"/>
  <c r="K632" i="2"/>
  <c r="Q632" i="2" s="1"/>
  <c r="W632" i="2" s="1"/>
  <c r="AC632" i="2" s="1"/>
  <c r="G620" i="4"/>
  <c r="M620" i="4" s="1"/>
  <c r="S620" i="4" s="1"/>
  <c r="Y620" i="4" s="1"/>
  <c r="H26" i="4"/>
  <c r="N26" i="4" s="1"/>
  <c r="T26" i="4" s="1"/>
  <c r="Z26" i="4" s="1"/>
  <c r="H547" i="4"/>
  <c r="N547" i="4" s="1"/>
  <c r="T547" i="4" s="1"/>
  <c r="Z547" i="4" s="1"/>
  <c r="G26" i="4"/>
  <c r="M26" i="4" s="1"/>
  <c r="S26" i="4" s="1"/>
  <c r="Y26" i="4" s="1"/>
  <c r="I414" i="4"/>
  <c r="O414" i="4" s="1"/>
  <c r="U414" i="4" s="1"/>
  <c r="AA414" i="4" s="1"/>
  <c r="H473" i="4"/>
  <c r="N473" i="4" s="1"/>
  <c r="T473" i="4" s="1"/>
  <c r="Z473" i="4" s="1"/>
  <c r="N479" i="4"/>
  <c r="T479" i="4" s="1"/>
  <c r="Z479" i="4" s="1"/>
  <c r="G160" i="4"/>
  <c r="M161" i="4"/>
  <c r="S161" i="4" s="1"/>
  <c r="Y161" i="4" s="1"/>
  <c r="I304" i="4"/>
  <c r="O304" i="4" s="1"/>
  <c r="U304" i="4" s="1"/>
  <c r="AA304" i="4" s="1"/>
  <c r="O305" i="4"/>
  <c r="U305" i="4" s="1"/>
  <c r="AA305" i="4" s="1"/>
  <c r="H558" i="4"/>
  <c r="N558" i="4" s="1"/>
  <c r="T558" i="4" s="1"/>
  <c r="Z558" i="4" s="1"/>
  <c r="N564" i="4"/>
  <c r="T564" i="4" s="1"/>
  <c r="Z564" i="4" s="1"/>
  <c r="H107" i="4"/>
  <c r="N107" i="4" s="1"/>
  <c r="T107" i="4" s="1"/>
  <c r="Z107" i="4" s="1"/>
  <c r="N108" i="4"/>
  <c r="T108" i="4" s="1"/>
  <c r="Z108" i="4" s="1"/>
  <c r="H497" i="4"/>
  <c r="N497" i="4" s="1"/>
  <c r="T497" i="4" s="1"/>
  <c r="Z497" i="4" s="1"/>
  <c r="H611" i="4"/>
  <c r="N612" i="4"/>
  <c r="T612" i="4" s="1"/>
  <c r="Z612" i="4" s="1"/>
  <c r="I107" i="4"/>
  <c r="O107" i="4" s="1"/>
  <c r="U107" i="4" s="1"/>
  <c r="AA107" i="4" s="1"/>
  <c r="O108" i="4"/>
  <c r="U108" i="4" s="1"/>
  <c r="AA108" i="4" s="1"/>
  <c r="I160" i="4"/>
  <c r="O160" i="4" s="1"/>
  <c r="U160" i="4" s="1"/>
  <c r="AA160" i="4" s="1"/>
  <c r="O161" i="4"/>
  <c r="U161" i="4" s="1"/>
  <c r="AA161" i="4" s="1"/>
  <c r="G616" i="4"/>
  <c r="M616" i="4" s="1"/>
  <c r="S616" i="4" s="1"/>
  <c r="Y616" i="4" s="1"/>
  <c r="M617" i="4"/>
  <c r="S617" i="4" s="1"/>
  <c r="Y617" i="4" s="1"/>
  <c r="H381" i="4"/>
  <c r="N381" i="4" s="1"/>
  <c r="T381" i="4" s="1"/>
  <c r="Z381" i="4" s="1"/>
  <c r="N385" i="4"/>
  <c r="T385" i="4" s="1"/>
  <c r="Z385" i="4" s="1"/>
  <c r="G558" i="4"/>
  <c r="M558" i="4" s="1"/>
  <c r="S558" i="4" s="1"/>
  <c r="Y558" i="4" s="1"/>
  <c r="M564" i="4"/>
  <c r="S564" i="4" s="1"/>
  <c r="Y564" i="4" s="1"/>
  <c r="N620" i="4"/>
  <c r="T620" i="4" s="1"/>
  <c r="Z620" i="4" s="1"/>
  <c r="G312" i="4"/>
  <c r="M312" i="4" s="1"/>
  <c r="S312" i="4" s="1"/>
  <c r="Y312" i="4" s="1"/>
  <c r="M316" i="4"/>
  <c r="S316" i="4" s="1"/>
  <c r="Y316" i="4" s="1"/>
  <c r="G497" i="4"/>
  <c r="M497" i="4" s="1"/>
  <c r="S497" i="4" s="1"/>
  <c r="Y497" i="4" s="1"/>
  <c r="G611" i="4"/>
  <c r="M612" i="4"/>
  <c r="S612" i="4" s="1"/>
  <c r="Y612" i="4" s="1"/>
  <c r="G88" i="4"/>
  <c r="M88" i="4" s="1"/>
  <c r="M95" i="4"/>
  <c r="I558" i="4"/>
  <c r="O558" i="4" s="1"/>
  <c r="U558" i="4" s="1"/>
  <c r="AA558" i="4" s="1"/>
  <c r="O564" i="4"/>
  <c r="U564" i="4" s="1"/>
  <c r="AA564" i="4" s="1"/>
  <c r="H516" i="4"/>
  <c r="N516" i="4" s="1"/>
  <c r="T516" i="4" s="1"/>
  <c r="Z516" i="4" s="1"/>
  <c r="N517" i="4"/>
  <c r="T517" i="4" s="1"/>
  <c r="Z517" i="4" s="1"/>
  <c r="G300" i="4"/>
  <c r="M300" i="4" s="1"/>
  <c r="S300" i="4" s="1"/>
  <c r="Y300" i="4" s="1"/>
  <c r="M301" i="4"/>
  <c r="S301" i="4" s="1"/>
  <c r="Y301" i="4" s="1"/>
  <c r="G381" i="4"/>
  <c r="M381" i="4" s="1"/>
  <c r="S381" i="4" s="1"/>
  <c r="Y381" i="4" s="1"/>
  <c r="M385" i="4"/>
  <c r="S385" i="4" s="1"/>
  <c r="Y385" i="4" s="1"/>
  <c r="I497" i="4"/>
  <c r="O497" i="4" s="1"/>
  <c r="U497" i="4" s="1"/>
  <c r="AA497" i="4" s="1"/>
  <c r="G638" i="4"/>
  <c r="M638" i="4" s="1"/>
  <c r="S638" i="4" s="1"/>
  <c r="Y638" i="4" s="1"/>
  <c r="M639" i="4"/>
  <c r="S639" i="4" s="1"/>
  <c r="Y639" i="4" s="1"/>
  <c r="I88" i="4"/>
  <c r="O88" i="4" s="1"/>
  <c r="O95" i="4"/>
  <c r="G516" i="4"/>
  <c r="M516" i="4" s="1"/>
  <c r="S516" i="4" s="1"/>
  <c r="Y516" i="4" s="1"/>
  <c r="M517" i="4"/>
  <c r="S517" i="4" s="1"/>
  <c r="Y517" i="4" s="1"/>
  <c r="H304" i="4"/>
  <c r="N304" i="4" s="1"/>
  <c r="T304" i="4" s="1"/>
  <c r="Z304" i="4" s="1"/>
  <c r="N305" i="4"/>
  <c r="T305" i="4" s="1"/>
  <c r="Z305" i="4" s="1"/>
  <c r="H300" i="4"/>
  <c r="N300" i="4" s="1"/>
  <c r="T300" i="4" s="1"/>
  <c r="Z300" i="4" s="1"/>
  <c r="N301" i="4"/>
  <c r="T301" i="4" s="1"/>
  <c r="Z301" i="4" s="1"/>
  <c r="H638" i="4"/>
  <c r="N638" i="4" s="1"/>
  <c r="T638" i="4" s="1"/>
  <c r="Z638" i="4" s="1"/>
  <c r="N639" i="4"/>
  <c r="T639" i="4" s="1"/>
  <c r="Z639" i="4" s="1"/>
  <c r="G304" i="4"/>
  <c r="M304" i="4" s="1"/>
  <c r="S304" i="4" s="1"/>
  <c r="Y304" i="4" s="1"/>
  <c r="M305" i="4"/>
  <c r="S305" i="4" s="1"/>
  <c r="Y305" i="4" s="1"/>
  <c r="G107" i="4"/>
  <c r="M107" i="4" s="1"/>
  <c r="S107" i="4" s="1"/>
  <c r="Y107" i="4" s="1"/>
  <c r="M108" i="4"/>
  <c r="S108" i="4" s="1"/>
  <c r="Y108" i="4" s="1"/>
  <c r="I381" i="4"/>
  <c r="O381" i="4" s="1"/>
  <c r="U381" i="4" s="1"/>
  <c r="AA381" i="4" s="1"/>
  <c r="O385" i="4"/>
  <c r="U385" i="4" s="1"/>
  <c r="AA385" i="4" s="1"/>
  <c r="G554" i="4"/>
  <c r="M554" i="4" s="1"/>
  <c r="S554" i="4" s="1"/>
  <c r="Y554" i="4" s="1"/>
  <c r="M555" i="4"/>
  <c r="S555" i="4" s="1"/>
  <c r="Y555" i="4" s="1"/>
  <c r="H628" i="4"/>
  <c r="N628" i="4" s="1"/>
  <c r="T628" i="4" s="1"/>
  <c r="Z628" i="4" s="1"/>
  <c r="N629" i="4"/>
  <c r="T629" i="4" s="1"/>
  <c r="Z629" i="4" s="1"/>
  <c r="I638" i="4"/>
  <c r="O638" i="4" s="1"/>
  <c r="U638" i="4" s="1"/>
  <c r="AA638" i="4" s="1"/>
  <c r="O639" i="4"/>
  <c r="U639" i="4" s="1"/>
  <c r="AA639" i="4" s="1"/>
  <c r="H160" i="4"/>
  <c r="N160" i="4" s="1"/>
  <c r="T160" i="4" s="1"/>
  <c r="Z160" i="4" s="1"/>
  <c r="N161" i="4"/>
  <c r="T161" i="4" s="1"/>
  <c r="Z161" i="4" s="1"/>
  <c r="H554" i="4"/>
  <c r="N554" i="4" s="1"/>
  <c r="T554" i="4" s="1"/>
  <c r="Z554" i="4" s="1"/>
  <c r="N555" i="4"/>
  <c r="T555" i="4" s="1"/>
  <c r="Z555" i="4" s="1"/>
  <c r="I628" i="4"/>
  <c r="O628" i="4" s="1"/>
  <c r="U628" i="4" s="1"/>
  <c r="AA628" i="4" s="1"/>
  <c r="O629" i="4"/>
  <c r="U629" i="4" s="1"/>
  <c r="AA629" i="4" s="1"/>
  <c r="H88" i="4"/>
  <c r="N88" i="4" s="1"/>
  <c r="N95" i="4"/>
  <c r="I516" i="4"/>
  <c r="O516" i="4" s="1"/>
  <c r="U516" i="4" s="1"/>
  <c r="AA516" i="4" s="1"/>
  <c r="O517" i="4"/>
  <c r="U517" i="4" s="1"/>
  <c r="AA517" i="4" s="1"/>
  <c r="H616" i="4"/>
  <c r="N616" i="4" s="1"/>
  <c r="T616" i="4" s="1"/>
  <c r="Z616" i="4" s="1"/>
  <c r="N617" i="4"/>
  <c r="T617" i="4" s="1"/>
  <c r="Z617" i="4" s="1"/>
  <c r="H129" i="4"/>
  <c r="N129" i="4" s="1"/>
  <c r="T129" i="4" s="1"/>
  <c r="Z129" i="4" s="1"/>
  <c r="H457" i="4"/>
  <c r="N457" i="4" s="1"/>
  <c r="T457" i="4" s="1"/>
  <c r="Z457" i="4" s="1"/>
  <c r="H594" i="4"/>
  <c r="N594" i="4" s="1"/>
  <c r="T594" i="4" s="1"/>
  <c r="Z594" i="4" s="1"/>
  <c r="G473" i="4"/>
  <c r="M473" i="4" s="1"/>
  <c r="S473" i="4" s="1"/>
  <c r="Y473" i="4" s="1"/>
  <c r="M479" i="4"/>
  <c r="S479" i="4" s="1"/>
  <c r="Y479" i="4" s="1"/>
  <c r="G371" i="4"/>
  <c r="M371" i="4" s="1"/>
  <c r="S371" i="4" s="1"/>
  <c r="Y371" i="4" s="1"/>
  <c r="I457" i="4"/>
  <c r="O457" i="4" s="1"/>
  <c r="U457" i="4" s="1"/>
  <c r="AA457" i="4" s="1"/>
  <c r="G594" i="4"/>
  <c r="M594" i="4" s="1"/>
  <c r="S594" i="4" s="1"/>
  <c r="Y594" i="4" s="1"/>
  <c r="G457" i="4"/>
  <c r="M457" i="4" s="1"/>
  <c r="S457" i="4" s="1"/>
  <c r="Y457" i="4" s="1"/>
  <c r="H312" i="4"/>
  <c r="N312" i="4" s="1"/>
  <c r="T312" i="4" s="1"/>
  <c r="Z312" i="4" s="1"/>
  <c r="N316" i="4"/>
  <c r="T316" i="4" s="1"/>
  <c r="Z316" i="4" s="1"/>
  <c r="I642" i="4"/>
  <c r="O642" i="4" s="1"/>
  <c r="U642" i="4" s="1"/>
  <c r="AA642" i="4" s="1"/>
  <c r="H632" i="4"/>
  <c r="N632" i="4" s="1"/>
  <c r="T632" i="4" s="1"/>
  <c r="Z632" i="4" s="1"/>
  <c r="N633" i="4"/>
  <c r="T633" i="4" s="1"/>
  <c r="Z633" i="4" s="1"/>
  <c r="H414" i="4"/>
  <c r="N414" i="4" s="1"/>
  <c r="T414" i="4" s="1"/>
  <c r="Z414" i="4" s="1"/>
  <c r="G414" i="4"/>
  <c r="M414" i="4" s="1"/>
  <c r="S414" i="4" s="1"/>
  <c r="Y414" i="4" s="1"/>
  <c r="H371" i="4"/>
  <c r="N371" i="4" s="1"/>
  <c r="T371" i="4" s="1"/>
  <c r="Z371" i="4" s="1"/>
  <c r="H296" i="4"/>
  <c r="N296" i="4" s="1"/>
  <c r="T296" i="4" s="1"/>
  <c r="Z296" i="4" s="1"/>
  <c r="N297" i="4"/>
  <c r="T297" i="4" s="1"/>
  <c r="Z297" i="4" s="1"/>
  <c r="I296" i="4"/>
  <c r="O296" i="4" s="1"/>
  <c r="U296" i="4" s="1"/>
  <c r="AA296" i="4" s="1"/>
  <c r="O297" i="4"/>
  <c r="U297" i="4" s="1"/>
  <c r="AA297" i="4" s="1"/>
  <c r="G296" i="4"/>
  <c r="M296" i="4" s="1"/>
  <c r="S296" i="4" s="1"/>
  <c r="Y296" i="4" s="1"/>
  <c r="M297" i="4"/>
  <c r="S297" i="4" s="1"/>
  <c r="Y297" i="4" s="1"/>
  <c r="Q222" i="2"/>
  <c r="W222" i="2" s="1"/>
  <c r="AC222" i="2" s="1"/>
  <c r="J237" i="2"/>
  <c r="J236" i="2" s="1"/>
  <c r="K586" i="2"/>
  <c r="K585" i="2" s="1"/>
  <c r="Q585" i="2" s="1"/>
  <c r="W585" i="2" s="1"/>
  <c r="AC585" i="2" s="1"/>
  <c r="I788" i="2"/>
  <c r="I787" i="2" s="1"/>
  <c r="K649" i="2"/>
  <c r="K648" i="2" s="1"/>
  <c r="K237" i="2"/>
  <c r="K236" i="2" s="1"/>
  <c r="J249" i="2"/>
  <c r="J248" i="2" s="1"/>
  <c r="K788" i="2"/>
  <c r="K787" i="2" s="1"/>
  <c r="J586" i="2"/>
  <c r="P586" i="2" s="1"/>
  <c r="V586" i="2" s="1"/>
  <c r="AB586" i="2" s="1"/>
  <c r="I249" i="2"/>
  <c r="I248" i="2" s="1"/>
  <c r="J277" i="2"/>
  <c r="P277" i="2" s="1"/>
  <c r="V277" i="2" s="1"/>
  <c r="AB277" i="2" s="1"/>
  <c r="J770" i="2"/>
  <c r="P771" i="2"/>
  <c r="V771" i="2" s="1"/>
  <c r="AB771" i="2" s="1"/>
  <c r="I796" i="2"/>
  <c r="O797" i="2"/>
  <c r="U797" i="2" s="1"/>
  <c r="AA797" i="2" s="1"/>
  <c r="K417" i="2"/>
  <c r="Q417" i="2" s="1"/>
  <c r="W417" i="2" s="1"/>
  <c r="AC417" i="2" s="1"/>
  <c r="Q418" i="2"/>
  <c r="W418" i="2" s="1"/>
  <c r="AC418" i="2" s="1"/>
  <c r="J833" i="2"/>
  <c r="P833" i="2" s="1"/>
  <c r="V833" i="2" s="1"/>
  <c r="AB833" i="2" s="1"/>
  <c r="P834" i="2"/>
  <c r="V834" i="2" s="1"/>
  <c r="AB834" i="2" s="1"/>
  <c r="J649" i="2"/>
  <c r="I139" i="2"/>
  <c r="O140" i="2"/>
  <c r="U140" i="2" s="1"/>
  <c r="AA140" i="2" s="1"/>
  <c r="J229" i="2"/>
  <c r="P229" i="2" s="1"/>
  <c r="V229" i="2" s="1"/>
  <c r="AB229" i="2" s="1"/>
  <c r="P230" i="2"/>
  <c r="V230" i="2" s="1"/>
  <c r="AB230" i="2" s="1"/>
  <c r="J208" i="2"/>
  <c r="P208" i="2" s="1"/>
  <c r="V208" i="2" s="1"/>
  <c r="AB208" i="2" s="1"/>
  <c r="P209" i="2"/>
  <c r="V209" i="2" s="1"/>
  <c r="AB209" i="2" s="1"/>
  <c r="J575" i="2"/>
  <c r="P576" i="2"/>
  <c r="V576" i="2" s="1"/>
  <c r="AB576" i="2" s="1"/>
  <c r="I417" i="2"/>
  <c r="O417" i="2" s="1"/>
  <c r="U417" i="2" s="1"/>
  <c r="AA417" i="2" s="1"/>
  <c r="O418" i="2"/>
  <c r="U418" i="2" s="1"/>
  <c r="AA418" i="2" s="1"/>
  <c r="I575" i="2"/>
  <c r="O576" i="2"/>
  <c r="U576" i="2" s="1"/>
  <c r="AA576" i="2" s="1"/>
  <c r="Q221" i="2"/>
  <c r="W221" i="2" s="1"/>
  <c r="AC221" i="2" s="1"/>
  <c r="J781" i="2"/>
  <c r="P782" i="2"/>
  <c r="V782" i="2" s="1"/>
  <c r="AB782" i="2" s="1"/>
  <c r="J580" i="2"/>
  <c r="P581" i="2"/>
  <c r="V581" i="2" s="1"/>
  <c r="AB581" i="2" s="1"/>
  <c r="K833" i="2"/>
  <c r="Q833" i="2" s="1"/>
  <c r="W833" i="2" s="1"/>
  <c r="AC833" i="2" s="1"/>
  <c r="Q834" i="2"/>
  <c r="W834" i="2" s="1"/>
  <c r="AC834" i="2" s="1"/>
  <c r="I833" i="2"/>
  <c r="O833" i="2" s="1"/>
  <c r="U833" i="2" s="1"/>
  <c r="AA833" i="2" s="1"/>
  <c r="O834" i="2"/>
  <c r="U834" i="2" s="1"/>
  <c r="AA834" i="2" s="1"/>
  <c r="I586" i="2"/>
  <c r="K249" i="2"/>
  <c r="J788" i="2"/>
  <c r="I237" i="2"/>
  <c r="J221" i="2"/>
  <c r="P222" i="2"/>
  <c r="V222" i="2" s="1"/>
  <c r="AB222" i="2" s="1"/>
  <c r="K781" i="2"/>
  <c r="Q782" i="2"/>
  <c r="W782" i="2" s="1"/>
  <c r="AC782" i="2" s="1"/>
  <c r="K580" i="2"/>
  <c r="Q581" i="2"/>
  <c r="W581" i="2" s="1"/>
  <c r="AC581" i="2" s="1"/>
  <c r="I649" i="2"/>
  <c r="O222" i="2"/>
  <c r="U222" i="2" s="1"/>
  <c r="AA222" i="2" s="1"/>
  <c r="I221" i="2"/>
  <c r="K770" i="2"/>
  <c r="Q771" i="2"/>
  <c r="W771" i="2" s="1"/>
  <c r="AC771" i="2" s="1"/>
  <c r="I781" i="2"/>
  <c r="O782" i="2"/>
  <c r="U782" i="2" s="1"/>
  <c r="AA782" i="2" s="1"/>
  <c r="J147" i="2"/>
  <c r="P147" i="2" s="1"/>
  <c r="V147" i="2" s="1"/>
  <c r="AB147" i="2" s="1"/>
  <c r="P148" i="2"/>
  <c r="V148" i="2" s="1"/>
  <c r="AB148" i="2" s="1"/>
  <c r="I580" i="2"/>
  <c r="O581" i="2"/>
  <c r="U581" i="2" s="1"/>
  <c r="AA581" i="2" s="1"/>
  <c r="K208" i="2"/>
  <c r="Q208" i="2" s="1"/>
  <c r="W208" i="2" s="1"/>
  <c r="AC208" i="2" s="1"/>
  <c r="Q209" i="2"/>
  <c r="W209" i="2" s="1"/>
  <c r="AC209" i="2" s="1"/>
  <c r="I229" i="2"/>
  <c r="O229" i="2" s="1"/>
  <c r="U229" i="2" s="1"/>
  <c r="AA229" i="2" s="1"/>
  <c r="O230" i="2"/>
  <c r="U230" i="2" s="1"/>
  <c r="AA230" i="2" s="1"/>
  <c r="K229" i="2"/>
  <c r="Q229" i="2" s="1"/>
  <c r="W229" i="2" s="1"/>
  <c r="AC229" i="2" s="1"/>
  <c r="Q230" i="2"/>
  <c r="W230" i="2" s="1"/>
  <c r="AC230" i="2" s="1"/>
  <c r="I770" i="2"/>
  <c r="O771" i="2"/>
  <c r="U771" i="2" s="1"/>
  <c r="AA771" i="2" s="1"/>
  <c r="J796" i="2"/>
  <c r="P797" i="2"/>
  <c r="V797" i="2" s="1"/>
  <c r="AB797" i="2" s="1"/>
  <c r="K147" i="2"/>
  <c r="Q147" i="2" s="1"/>
  <c r="W147" i="2" s="1"/>
  <c r="AC147" i="2" s="1"/>
  <c r="Q148" i="2"/>
  <c r="W148" i="2" s="1"/>
  <c r="AC148" i="2" s="1"/>
  <c r="K796" i="2"/>
  <c r="Q797" i="2"/>
  <c r="W797" i="2" s="1"/>
  <c r="AC797" i="2" s="1"/>
  <c r="I147" i="2"/>
  <c r="O147" i="2" s="1"/>
  <c r="U147" i="2" s="1"/>
  <c r="AA147" i="2" s="1"/>
  <c r="O148" i="2"/>
  <c r="U148" i="2" s="1"/>
  <c r="AA148" i="2" s="1"/>
  <c r="J417" i="2"/>
  <c r="P417" i="2" s="1"/>
  <c r="V417" i="2" s="1"/>
  <c r="AB417" i="2" s="1"/>
  <c r="P418" i="2"/>
  <c r="V418" i="2" s="1"/>
  <c r="AB418" i="2" s="1"/>
  <c r="G46" i="4"/>
  <c r="H46" i="4"/>
  <c r="G520" i="4"/>
  <c r="H520" i="4"/>
  <c r="K139" i="2"/>
  <c r="J139" i="2"/>
  <c r="I401" i="4"/>
  <c r="G401" i="4"/>
  <c r="H401" i="4"/>
  <c r="J572" i="2"/>
  <c r="I572" i="2"/>
  <c r="J491" i="2"/>
  <c r="K491" i="2"/>
  <c r="I491" i="2"/>
  <c r="J494" i="2"/>
  <c r="K494" i="2"/>
  <c r="I494" i="2"/>
  <c r="J430" i="2"/>
  <c r="I430" i="2"/>
  <c r="J427" i="2"/>
  <c r="K427" i="2"/>
  <c r="I427" i="2"/>
  <c r="J394" i="2"/>
  <c r="P394" i="2" s="1"/>
  <c r="V394" i="2" s="1"/>
  <c r="AB394" i="2" s="1"/>
  <c r="J396" i="2"/>
  <c r="P396" i="2" s="1"/>
  <c r="V396" i="2" s="1"/>
  <c r="AB396" i="2" s="1"/>
  <c r="K396" i="2"/>
  <c r="Q396" i="2" s="1"/>
  <c r="W396" i="2" s="1"/>
  <c r="AC396" i="2" s="1"/>
  <c r="I394" i="2"/>
  <c r="O394" i="2" s="1"/>
  <c r="U394" i="2" s="1"/>
  <c r="AA394" i="2" s="1"/>
  <c r="I396" i="2"/>
  <c r="O396" i="2" s="1"/>
  <c r="U396" i="2" s="1"/>
  <c r="AA396" i="2" s="1"/>
  <c r="J385" i="2"/>
  <c r="I385" i="2"/>
  <c r="J433" i="2"/>
  <c r="K433" i="2"/>
  <c r="I433" i="2"/>
  <c r="J436" i="2"/>
  <c r="K436" i="2"/>
  <c r="I436" i="2"/>
  <c r="J472" i="2"/>
  <c r="I472" i="2"/>
  <c r="J475" i="2"/>
  <c r="K475" i="2"/>
  <c r="I475" i="2"/>
  <c r="J478" i="2"/>
  <c r="K478" i="2"/>
  <c r="I478" i="2"/>
  <c r="J465" i="2"/>
  <c r="P465" i="2" s="1"/>
  <c r="V465" i="2" s="1"/>
  <c r="AB465" i="2" s="1"/>
  <c r="K465" i="2"/>
  <c r="Q465" i="2" s="1"/>
  <c r="W465" i="2" s="1"/>
  <c r="AC465" i="2" s="1"/>
  <c r="I465" i="2"/>
  <c r="O465" i="2" s="1"/>
  <c r="U465" i="2" s="1"/>
  <c r="AA465" i="2" s="1"/>
  <c r="J467" i="2"/>
  <c r="P467" i="2" s="1"/>
  <c r="V467" i="2" s="1"/>
  <c r="AB467" i="2" s="1"/>
  <c r="K467" i="2"/>
  <c r="Q467" i="2" s="1"/>
  <c r="W467" i="2" s="1"/>
  <c r="AC467" i="2" s="1"/>
  <c r="I467" i="2"/>
  <c r="O467" i="2" s="1"/>
  <c r="U467" i="2" s="1"/>
  <c r="AA467" i="2" s="1"/>
  <c r="J469" i="2"/>
  <c r="P469" i="2" s="1"/>
  <c r="V469" i="2" s="1"/>
  <c r="AB469" i="2" s="1"/>
  <c r="K469" i="2"/>
  <c r="Q469" i="2" s="1"/>
  <c r="W469" i="2" s="1"/>
  <c r="AC469" i="2" s="1"/>
  <c r="I469" i="2"/>
  <c r="O469" i="2" s="1"/>
  <c r="U469" i="2" s="1"/>
  <c r="AA469" i="2" s="1"/>
  <c r="J458" i="2"/>
  <c r="P458" i="2" s="1"/>
  <c r="V458" i="2" s="1"/>
  <c r="AB458" i="2" s="1"/>
  <c r="K458" i="2"/>
  <c r="Q458" i="2" s="1"/>
  <c r="W458" i="2" s="1"/>
  <c r="AC458" i="2" s="1"/>
  <c r="I458" i="2"/>
  <c r="O458" i="2" s="1"/>
  <c r="U458" i="2" s="1"/>
  <c r="AA458" i="2" s="1"/>
  <c r="J460" i="2"/>
  <c r="P460" i="2" s="1"/>
  <c r="V460" i="2" s="1"/>
  <c r="AB460" i="2" s="1"/>
  <c r="K460" i="2"/>
  <c r="Q460" i="2" s="1"/>
  <c r="W460" i="2" s="1"/>
  <c r="AC460" i="2" s="1"/>
  <c r="I460" i="2"/>
  <c r="O460" i="2" s="1"/>
  <c r="U460" i="2" s="1"/>
  <c r="AA460" i="2" s="1"/>
  <c r="J462" i="2"/>
  <c r="P462" i="2" s="1"/>
  <c r="V462" i="2" s="1"/>
  <c r="AB462" i="2" s="1"/>
  <c r="K462" i="2"/>
  <c r="Q462" i="2" s="1"/>
  <c r="W462" i="2" s="1"/>
  <c r="AC462" i="2" s="1"/>
  <c r="I462" i="2"/>
  <c r="O462" i="2" s="1"/>
  <c r="U462" i="2" s="1"/>
  <c r="AA462" i="2" s="1"/>
  <c r="J441" i="2"/>
  <c r="K441" i="2"/>
  <c r="I441" i="2"/>
  <c r="J444" i="2"/>
  <c r="I444" i="2"/>
  <c r="J347" i="2"/>
  <c r="K347" i="2"/>
  <c r="I347" i="2"/>
  <c r="J500" i="2"/>
  <c r="K500" i="2"/>
  <c r="I500" i="2"/>
  <c r="I505" i="2"/>
  <c r="J512" i="2"/>
  <c r="K512" i="2"/>
  <c r="I512" i="2"/>
  <c r="J517" i="2"/>
  <c r="P517" i="2" s="1"/>
  <c r="V517" i="2" s="1"/>
  <c r="AB517" i="2" s="1"/>
  <c r="K517" i="2"/>
  <c r="Q517" i="2" s="1"/>
  <c r="W517" i="2" s="1"/>
  <c r="AC517" i="2" s="1"/>
  <c r="I517" i="2"/>
  <c r="O517" i="2" s="1"/>
  <c r="U517" i="2" s="1"/>
  <c r="AA517" i="2" s="1"/>
  <c r="J519" i="2"/>
  <c r="P519" i="2" s="1"/>
  <c r="V519" i="2" s="1"/>
  <c r="AB519" i="2" s="1"/>
  <c r="K519" i="2"/>
  <c r="Q519" i="2" s="1"/>
  <c r="W519" i="2" s="1"/>
  <c r="AC519" i="2" s="1"/>
  <c r="I519" i="2"/>
  <c r="O519" i="2" s="1"/>
  <c r="U519" i="2" s="1"/>
  <c r="AA519" i="2" s="1"/>
  <c r="J521" i="2"/>
  <c r="P521" i="2" s="1"/>
  <c r="V521" i="2" s="1"/>
  <c r="AB521" i="2" s="1"/>
  <c r="I521" i="2"/>
  <c r="O521" i="2" s="1"/>
  <c r="U521" i="2" s="1"/>
  <c r="AA521" i="2" s="1"/>
  <c r="J526" i="2"/>
  <c r="K526" i="2"/>
  <c r="I526" i="2"/>
  <c r="J532" i="2"/>
  <c r="K532" i="2"/>
  <c r="I532" i="2"/>
  <c r="J535" i="2"/>
  <c r="P535" i="2" s="1"/>
  <c r="V535" i="2" s="1"/>
  <c r="AB535" i="2" s="1"/>
  <c r="K535" i="2"/>
  <c r="Q535" i="2" s="1"/>
  <c r="W535" i="2" s="1"/>
  <c r="AC535" i="2" s="1"/>
  <c r="I535" i="2"/>
  <c r="O535" i="2" s="1"/>
  <c r="U535" i="2" s="1"/>
  <c r="AA535" i="2" s="1"/>
  <c r="J539" i="2"/>
  <c r="K539" i="2"/>
  <c r="I539" i="2"/>
  <c r="J545" i="2"/>
  <c r="K545" i="2"/>
  <c r="I545" i="2"/>
  <c r="J551" i="2"/>
  <c r="K551" i="2"/>
  <c r="I551" i="2"/>
  <c r="J557" i="2"/>
  <c r="K557" i="2"/>
  <c r="I557" i="2"/>
  <c r="J560" i="2"/>
  <c r="K560" i="2"/>
  <c r="I560" i="2"/>
  <c r="J565" i="2"/>
  <c r="K565" i="2"/>
  <c r="I565" i="2"/>
  <c r="J851" i="2"/>
  <c r="K851" i="2"/>
  <c r="I851" i="2"/>
  <c r="J855" i="2"/>
  <c r="P855" i="2" s="1"/>
  <c r="V855" i="2" s="1"/>
  <c r="AB855" i="2" s="1"/>
  <c r="K855" i="2"/>
  <c r="Q855" i="2" s="1"/>
  <c r="W855" i="2" s="1"/>
  <c r="AC855" i="2" s="1"/>
  <c r="I855" i="2"/>
  <c r="O855" i="2" s="1"/>
  <c r="U855" i="2" s="1"/>
  <c r="AA855" i="2" s="1"/>
  <c r="J857" i="2"/>
  <c r="P857" i="2" s="1"/>
  <c r="V857" i="2" s="1"/>
  <c r="AB857" i="2" s="1"/>
  <c r="K857" i="2"/>
  <c r="Q857" i="2" s="1"/>
  <c r="W857" i="2" s="1"/>
  <c r="AC857" i="2" s="1"/>
  <c r="I857" i="2"/>
  <c r="O857" i="2" s="1"/>
  <c r="U857" i="2" s="1"/>
  <c r="AA857" i="2" s="1"/>
  <c r="J859" i="2"/>
  <c r="P859" i="2" s="1"/>
  <c r="V859" i="2" s="1"/>
  <c r="AB859" i="2" s="1"/>
  <c r="K859" i="2"/>
  <c r="Q859" i="2" s="1"/>
  <c r="W859" i="2" s="1"/>
  <c r="AC859" i="2" s="1"/>
  <c r="I859" i="2"/>
  <c r="O859" i="2" s="1"/>
  <c r="U859" i="2" s="1"/>
  <c r="AA859" i="2" s="1"/>
  <c r="I870" i="2"/>
  <c r="O870" i="2" s="1"/>
  <c r="U870" i="2" s="1"/>
  <c r="AA870" i="2" s="1"/>
  <c r="I872" i="2"/>
  <c r="O872" i="2" s="1"/>
  <c r="U872" i="2" s="1"/>
  <c r="AA872" i="2" s="1"/>
  <c r="J865" i="2"/>
  <c r="P865" i="2" s="1"/>
  <c r="V865" i="2" s="1"/>
  <c r="AB865" i="2" s="1"/>
  <c r="J863" i="2"/>
  <c r="P863" i="2" s="1"/>
  <c r="V863" i="2" s="1"/>
  <c r="AB863" i="2" s="1"/>
  <c r="K863" i="2"/>
  <c r="Q863" i="2" s="1"/>
  <c r="W863" i="2" s="1"/>
  <c r="AC863" i="2" s="1"/>
  <c r="I863" i="2"/>
  <c r="O863" i="2" s="1"/>
  <c r="U863" i="2" s="1"/>
  <c r="AA863" i="2" s="1"/>
  <c r="I865" i="2"/>
  <c r="O865" i="2" s="1"/>
  <c r="U865" i="2" s="1"/>
  <c r="AA865" i="2" s="1"/>
  <c r="J876" i="2"/>
  <c r="K876" i="2"/>
  <c r="I876" i="2"/>
  <c r="J454" i="2"/>
  <c r="K454" i="2"/>
  <c r="I454" i="2"/>
  <c r="G650" i="4"/>
  <c r="M650" i="4" s="1"/>
  <c r="S650" i="4" s="1"/>
  <c r="Y650" i="4" s="1"/>
  <c r="H650" i="4"/>
  <c r="N650" i="4" s="1"/>
  <c r="T650" i="4" s="1"/>
  <c r="Z650" i="4" s="1"/>
  <c r="H16" i="4" l="1"/>
  <c r="N16" i="4" s="1"/>
  <c r="T16" i="4" s="1"/>
  <c r="Z16" i="4" s="1"/>
  <c r="Q95" i="4"/>
  <c r="T95" i="4" s="1"/>
  <c r="Z95" i="4" s="1"/>
  <c r="R95" i="4"/>
  <c r="P95" i="4"/>
  <c r="I276" i="2"/>
  <c r="O276" i="2" s="1"/>
  <c r="U276" i="2" s="1"/>
  <c r="AA276" i="2" s="1"/>
  <c r="K627" i="2"/>
  <c r="K626" i="2" s="1"/>
  <c r="Q626" i="2" s="1"/>
  <c r="W626" i="2" s="1"/>
  <c r="AC626" i="2" s="1"/>
  <c r="O628" i="2"/>
  <c r="U628" i="2" s="1"/>
  <c r="AA628" i="2" s="1"/>
  <c r="P632" i="2"/>
  <c r="V632" i="2" s="1"/>
  <c r="AB632" i="2" s="1"/>
  <c r="I594" i="2"/>
  <c r="O594" i="2" s="1"/>
  <c r="U594" i="2" s="1"/>
  <c r="AA594" i="2" s="1"/>
  <c r="O632" i="2"/>
  <c r="U632" i="2" s="1"/>
  <c r="AA632" i="2" s="1"/>
  <c r="Q598" i="2"/>
  <c r="W598" i="2" s="1"/>
  <c r="AC598" i="2" s="1"/>
  <c r="K631" i="2"/>
  <c r="Q631" i="2" s="1"/>
  <c r="W631" i="2" s="1"/>
  <c r="AC631" i="2" s="1"/>
  <c r="J594" i="2"/>
  <c r="J593" i="2" s="1"/>
  <c r="J627" i="2"/>
  <c r="P627" i="2" s="1"/>
  <c r="V627" i="2" s="1"/>
  <c r="AB627" i="2" s="1"/>
  <c r="P237" i="2"/>
  <c r="V237" i="2" s="1"/>
  <c r="AB237" i="2" s="1"/>
  <c r="G16" i="4"/>
  <c r="M16" i="4" s="1"/>
  <c r="S16" i="4" s="1"/>
  <c r="Y16" i="4" s="1"/>
  <c r="G311" i="4"/>
  <c r="M311" i="4" s="1"/>
  <c r="S311" i="4" s="1"/>
  <c r="Y311" i="4" s="1"/>
  <c r="G167" i="4"/>
  <c r="M167" i="4" s="1"/>
  <c r="S167" i="4" s="1"/>
  <c r="Y167" i="4" s="1"/>
  <c r="I129" i="4"/>
  <c r="O129" i="4" s="1"/>
  <c r="U129" i="4" s="1"/>
  <c r="AA129" i="4" s="1"/>
  <c r="H311" i="4"/>
  <c r="N311" i="4" s="1"/>
  <c r="T311" i="4" s="1"/>
  <c r="Z311" i="4" s="1"/>
  <c r="H388" i="4"/>
  <c r="N388" i="4" s="1"/>
  <c r="T388" i="4" s="1"/>
  <c r="Z388" i="4" s="1"/>
  <c r="N401" i="4"/>
  <c r="T401" i="4" s="1"/>
  <c r="Z401" i="4" s="1"/>
  <c r="H615" i="4"/>
  <c r="N615" i="4" s="1"/>
  <c r="T615" i="4" s="1"/>
  <c r="Z615" i="4" s="1"/>
  <c r="H610" i="4"/>
  <c r="N610" i="4" s="1"/>
  <c r="T610" i="4" s="1"/>
  <c r="Z610" i="4" s="1"/>
  <c r="N611" i="4"/>
  <c r="T611" i="4" s="1"/>
  <c r="Z611" i="4" s="1"/>
  <c r="G388" i="4"/>
  <c r="M388" i="4" s="1"/>
  <c r="S388" i="4" s="1"/>
  <c r="Y388" i="4" s="1"/>
  <c r="M401" i="4"/>
  <c r="S401" i="4" s="1"/>
  <c r="Y401" i="4" s="1"/>
  <c r="H515" i="4"/>
  <c r="N515" i="4" s="1"/>
  <c r="T515" i="4" s="1"/>
  <c r="Z515" i="4" s="1"/>
  <c r="N520" i="4"/>
  <c r="T520" i="4" s="1"/>
  <c r="Z520" i="4" s="1"/>
  <c r="I388" i="4"/>
  <c r="O388" i="4" s="1"/>
  <c r="U388" i="4" s="1"/>
  <c r="AA388" i="4" s="1"/>
  <c r="O401" i="4"/>
  <c r="U401" i="4" s="1"/>
  <c r="AA401" i="4" s="1"/>
  <c r="G515" i="4"/>
  <c r="M515" i="4" s="1"/>
  <c r="S515" i="4" s="1"/>
  <c r="Y515" i="4" s="1"/>
  <c r="M520" i="4"/>
  <c r="S520" i="4" s="1"/>
  <c r="Y520" i="4" s="1"/>
  <c r="G610" i="4"/>
  <c r="M610" i="4" s="1"/>
  <c r="S610" i="4" s="1"/>
  <c r="Y610" i="4" s="1"/>
  <c r="M611" i="4"/>
  <c r="S611" i="4" s="1"/>
  <c r="Y611" i="4" s="1"/>
  <c r="M160" i="4"/>
  <c r="S160" i="4" s="1"/>
  <c r="Y160" i="4" s="1"/>
  <c r="G129" i="4"/>
  <c r="M129" i="4" s="1"/>
  <c r="S129" i="4" s="1"/>
  <c r="Y129" i="4" s="1"/>
  <c r="G615" i="4"/>
  <c r="M615" i="4" s="1"/>
  <c r="S615" i="4" s="1"/>
  <c r="Y615" i="4" s="1"/>
  <c r="G45" i="4"/>
  <c r="M45" i="4" s="1"/>
  <c r="M46" i="4"/>
  <c r="S46" i="4" s="1"/>
  <c r="Y46" i="4" s="1"/>
  <c r="H45" i="4"/>
  <c r="N45" i="4" s="1"/>
  <c r="N46" i="4"/>
  <c r="T46" i="4" s="1"/>
  <c r="Z46" i="4" s="1"/>
  <c r="H167" i="4"/>
  <c r="N167" i="4" s="1"/>
  <c r="T167" i="4" s="1"/>
  <c r="Z167" i="4" s="1"/>
  <c r="P249" i="2"/>
  <c r="V249" i="2" s="1"/>
  <c r="AB249" i="2" s="1"/>
  <c r="J832" i="2"/>
  <c r="J831" i="2" s="1"/>
  <c r="J276" i="2"/>
  <c r="P276" i="2" s="1"/>
  <c r="V276" i="2" s="1"/>
  <c r="AB276" i="2" s="1"/>
  <c r="Q586" i="2"/>
  <c r="W586" i="2" s="1"/>
  <c r="AC586" i="2" s="1"/>
  <c r="Q237" i="2"/>
  <c r="W237" i="2" s="1"/>
  <c r="AC237" i="2" s="1"/>
  <c r="O249" i="2"/>
  <c r="U249" i="2" s="1"/>
  <c r="AA249" i="2" s="1"/>
  <c r="Q649" i="2"/>
  <c r="W649" i="2" s="1"/>
  <c r="AC649" i="2" s="1"/>
  <c r="Q788" i="2"/>
  <c r="W788" i="2" s="1"/>
  <c r="AC788" i="2" s="1"/>
  <c r="O788" i="2"/>
  <c r="U788" i="2" s="1"/>
  <c r="AA788" i="2" s="1"/>
  <c r="J585" i="2"/>
  <c r="P585" i="2" s="1"/>
  <c r="V585" i="2" s="1"/>
  <c r="AB585" i="2" s="1"/>
  <c r="K220" i="2"/>
  <c r="Q220" i="2" s="1"/>
  <c r="W220" i="2" s="1"/>
  <c r="AC220" i="2" s="1"/>
  <c r="I875" i="2"/>
  <c r="O876" i="2"/>
  <c r="U876" i="2" s="1"/>
  <c r="AA876" i="2" s="1"/>
  <c r="K850" i="2"/>
  <c r="Q851" i="2"/>
  <c r="W851" i="2" s="1"/>
  <c r="AC851" i="2" s="1"/>
  <c r="J564" i="2"/>
  <c r="P565" i="2"/>
  <c r="V565" i="2" s="1"/>
  <c r="AB565" i="2" s="1"/>
  <c r="I556" i="2"/>
  <c r="O556" i="2" s="1"/>
  <c r="U556" i="2" s="1"/>
  <c r="AA556" i="2" s="1"/>
  <c r="O557" i="2"/>
  <c r="U557" i="2" s="1"/>
  <c r="AA557" i="2" s="1"/>
  <c r="K550" i="2"/>
  <c r="Q551" i="2"/>
  <c r="W551" i="2" s="1"/>
  <c r="AC551" i="2" s="1"/>
  <c r="J544" i="2"/>
  <c r="P545" i="2"/>
  <c r="V545" i="2" s="1"/>
  <c r="AB545" i="2" s="1"/>
  <c r="K531" i="2"/>
  <c r="Q531" i="2" s="1"/>
  <c r="W531" i="2" s="1"/>
  <c r="AC531" i="2" s="1"/>
  <c r="Q532" i="2"/>
  <c r="W532" i="2" s="1"/>
  <c r="AC532" i="2" s="1"/>
  <c r="J525" i="2"/>
  <c r="P526" i="2"/>
  <c r="V526" i="2" s="1"/>
  <c r="AB526" i="2" s="1"/>
  <c r="I504" i="2"/>
  <c r="O505" i="2"/>
  <c r="U505" i="2" s="1"/>
  <c r="AA505" i="2" s="1"/>
  <c r="I346" i="2"/>
  <c r="O347" i="2"/>
  <c r="U347" i="2" s="1"/>
  <c r="AA347" i="2" s="1"/>
  <c r="J443" i="2"/>
  <c r="P443" i="2" s="1"/>
  <c r="V443" i="2" s="1"/>
  <c r="AB443" i="2" s="1"/>
  <c r="P444" i="2"/>
  <c r="V444" i="2" s="1"/>
  <c r="AB444" i="2" s="1"/>
  <c r="J477" i="2"/>
  <c r="P477" i="2" s="1"/>
  <c r="V477" i="2" s="1"/>
  <c r="AB477" i="2" s="1"/>
  <c r="P478" i="2"/>
  <c r="V478" i="2" s="1"/>
  <c r="AB478" i="2" s="1"/>
  <c r="I471" i="2"/>
  <c r="O471" i="2" s="1"/>
  <c r="U471" i="2" s="1"/>
  <c r="AA471" i="2" s="1"/>
  <c r="O472" i="2"/>
  <c r="U472" i="2" s="1"/>
  <c r="AA472" i="2" s="1"/>
  <c r="J435" i="2"/>
  <c r="P435" i="2" s="1"/>
  <c r="V435" i="2" s="1"/>
  <c r="AB435" i="2" s="1"/>
  <c r="P436" i="2"/>
  <c r="V436" i="2" s="1"/>
  <c r="AB436" i="2" s="1"/>
  <c r="I384" i="2"/>
  <c r="O384" i="2" s="1"/>
  <c r="U384" i="2" s="1"/>
  <c r="AA384" i="2" s="1"/>
  <c r="O385" i="2"/>
  <c r="U385" i="2" s="1"/>
  <c r="AA385" i="2" s="1"/>
  <c r="K426" i="2"/>
  <c r="Q426" i="2" s="1"/>
  <c r="W426" i="2" s="1"/>
  <c r="AC426" i="2" s="1"/>
  <c r="Q427" i="2"/>
  <c r="W427" i="2" s="1"/>
  <c r="AC427" i="2" s="1"/>
  <c r="I493" i="2"/>
  <c r="O493" i="2" s="1"/>
  <c r="U493" i="2" s="1"/>
  <c r="AA493" i="2" s="1"/>
  <c r="O494" i="2"/>
  <c r="U494" i="2" s="1"/>
  <c r="AA494" i="2" s="1"/>
  <c r="K490" i="2"/>
  <c r="Q490" i="2" s="1"/>
  <c r="W490" i="2" s="1"/>
  <c r="AC490" i="2" s="1"/>
  <c r="Q491" i="2"/>
  <c r="W491" i="2" s="1"/>
  <c r="AC491" i="2" s="1"/>
  <c r="I220" i="2"/>
  <c r="O221" i="2"/>
  <c r="U221" i="2" s="1"/>
  <c r="AA221" i="2" s="1"/>
  <c r="I648" i="2"/>
  <c r="O649" i="2"/>
  <c r="U649" i="2" s="1"/>
  <c r="AA649" i="2" s="1"/>
  <c r="K593" i="2"/>
  <c r="Q594" i="2"/>
  <c r="W594" i="2" s="1"/>
  <c r="AC594" i="2" s="1"/>
  <c r="K579" i="2"/>
  <c r="Q579" i="2" s="1"/>
  <c r="W579" i="2" s="1"/>
  <c r="AC579" i="2" s="1"/>
  <c r="Q580" i="2"/>
  <c r="W580" i="2" s="1"/>
  <c r="AC580" i="2" s="1"/>
  <c r="I626" i="2"/>
  <c r="O626" i="2" s="1"/>
  <c r="U626" i="2" s="1"/>
  <c r="AA626" i="2" s="1"/>
  <c r="O627" i="2"/>
  <c r="U627" i="2" s="1"/>
  <c r="AA627" i="2" s="1"/>
  <c r="J787" i="2"/>
  <c r="P788" i="2"/>
  <c r="V788" i="2" s="1"/>
  <c r="AB788" i="2" s="1"/>
  <c r="J579" i="2"/>
  <c r="P579" i="2" s="1"/>
  <c r="V579" i="2" s="1"/>
  <c r="AB579" i="2" s="1"/>
  <c r="P580" i="2"/>
  <c r="V580" i="2" s="1"/>
  <c r="AB580" i="2" s="1"/>
  <c r="O575" i="2"/>
  <c r="U575" i="2" s="1"/>
  <c r="AA575" i="2" s="1"/>
  <c r="P575" i="2"/>
  <c r="V575" i="2" s="1"/>
  <c r="AB575" i="2" s="1"/>
  <c r="K235" i="2"/>
  <c r="Q236" i="2"/>
  <c r="W236" i="2" s="1"/>
  <c r="AC236" i="2" s="1"/>
  <c r="K786" i="2"/>
  <c r="Q787" i="2"/>
  <c r="W787" i="2" s="1"/>
  <c r="AC787" i="2" s="1"/>
  <c r="I453" i="2"/>
  <c r="O454" i="2"/>
  <c r="U454" i="2" s="1"/>
  <c r="AA454" i="2" s="1"/>
  <c r="K875" i="2"/>
  <c r="Q876" i="2"/>
  <c r="W876" i="2" s="1"/>
  <c r="AC876" i="2" s="1"/>
  <c r="J850" i="2"/>
  <c r="P851" i="2"/>
  <c r="V851" i="2" s="1"/>
  <c r="AB851" i="2" s="1"/>
  <c r="I559" i="2"/>
  <c r="O559" i="2" s="1"/>
  <c r="U559" i="2" s="1"/>
  <c r="AA559" i="2" s="1"/>
  <c r="O560" i="2"/>
  <c r="U560" i="2" s="1"/>
  <c r="AA560" i="2" s="1"/>
  <c r="K556" i="2"/>
  <c r="Q556" i="2" s="1"/>
  <c r="W556" i="2" s="1"/>
  <c r="AC556" i="2" s="1"/>
  <c r="Q557" i="2"/>
  <c r="W557" i="2" s="1"/>
  <c r="AC557" i="2" s="1"/>
  <c r="J550" i="2"/>
  <c r="P551" i="2"/>
  <c r="V551" i="2" s="1"/>
  <c r="AB551" i="2" s="1"/>
  <c r="I538" i="2"/>
  <c r="O538" i="2" s="1"/>
  <c r="U538" i="2" s="1"/>
  <c r="AA538" i="2" s="1"/>
  <c r="O539" i="2"/>
  <c r="U539" i="2" s="1"/>
  <c r="AA539" i="2" s="1"/>
  <c r="J531" i="2"/>
  <c r="P531" i="2" s="1"/>
  <c r="V531" i="2" s="1"/>
  <c r="AB531" i="2" s="1"/>
  <c r="P532" i="2"/>
  <c r="V532" i="2" s="1"/>
  <c r="AB532" i="2" s="1"/>
  <c r="I511" i="2"/>
  <c r="O512" i="2"/>
  <c r="U512" i="2" s="1"/>
  <c r="AA512" i="2" s="1"/>
  <c r="I499" i="2"/>
  <c r="O500" i="2"/>
  <c r="U500" i="2" s="1"/>
  <c r="AA500" i="2" s="1"/>
  <c r="K346" i="2"/>
  <c r="Q347" i="2"/>
  <c r="W347" i="2" s="1"/>
  <c r="AC347" i="2" s="1"/>
  <c r="I440" i="2"/>
  <c r="O440" i="2" s="1"/>
  <c r="U440" i="2" s="1"/>
  <c r="AA440" i="2" s="1"/>
  <c r="O441" i="2"/>
  <c r="U441" i="2" s="1"/>
  <c r="AA441" i="2" s="1"/>
  <c r="I474" i="2"/>
  <c r="O474" i="2" s="1"/>
  <c r="U474" i="2" s="1"/>
  <c r="AA474" i="2" s="1"/>
  <c r="O475" i="2"/>
  <c r="U475" i="2" s="1"/>
  <c r="AA475" i="2" s="1"/>
  <c r="J471" i="2"/>
  <c r="P471" i="2" s="1"/>
  <c r="V471" i="2" s="1"/>
  <c r="AB471" i="2" s="1"/>
  <c r="P472" i="2"/>
  <c r="V472" i="2" s="1"/>
  <c r="AB472" i="2" s="1"/>
  <c r="I432" i="2"/>
  <c r="O432" i="2" s="1"/>
  <c r="U432" i="2" s="1"/>
  <c r="AA432" i="2" s="1"/>
  <c r="O433" i="2"/>
  <c r="U433" i="2" s="1"/>
  <c r="AA433" i="2" s="1"/>
  <c r="J384" i="2"/>
  <c r="P384" i="2" s="1"/>
  <c r="V384" i="2" s="1"/>
  <c r="AB384" i="2" s="1"/>
  <c r="P385" i="2"/>
  <c r="V385" i="2" s="1"/>
  <c r="AB385" i="2" s="1"/>
  <c r="J426" i="2"/>
  <c r="P426" i="2" s="1"/>
  <c r="V426" i="2" s="1"/>
  <c r="AB426" i="2" s="1"/>
  <c r="P427" i="2"/>
  <c r="V427" i="2" s="1"/>
  <c r="AB427" i="2" s="1"/>
  <c r="K493" i="2"/>
  <c r="Q493" i="2" s="1"/>
  <c r="W493" i="2" s="1"/>
  <c r="AC493" i="2" s="1"/>
  <c r="Q494" i="2"/>
  <c r="W494" i="2" s="1"/>
  <c r="AC494" i="2" s="1"/>
  <c r="J490" i="2"/>
  <c r="P490" i="2" s="1"/>
  <c r="V490" i="2" s="1"/>
  <c r="AB490" i="2" s="1"/>
  <c r="P491" i="2"/>
  <c r="V491" i="2" s="1"/>
  <c r="AB491" i="2" s="1"/>
  <c r="J138" i="2"/>
  <c r="P139" i="2"/>
  <c r="V139" i="2" s="1"/>
  <c r="AB139" i="2" s="1"/>
  <c r="K795" i="2"/>
  <c r="Q795" i="2" s="1"/>
  <c r="W795" i="2" s="1"/>
  <c r="AC795" i="2" s="1"/>
  <c r="Q796" i="2"/>
  <c r="W796" i="2" s="1"/>
  <c r="AC796" i="2" s="1"/>
  <c r="J795" i="2"/>
  <c r="P795" i="2" s="1"/>
  <c r="V795" i="2" s="1"/>
  <c r="AB795" i="2" s="1"/>
  <c r="P796" i="2"/>
  <c r="V796" i="2" s="1"/>
  <c r="AB796" i="2" s="1"/>
  <c r="I579" i="2"/>
  <c r="O579" i="2" s="1"/>
  <c r="U579" i="2" s="1"/>
  <c r="AA579" i="2" s="1"/>
  <c r="O580" i="2"/>
  <c r="U580" i="2" s="1"/>
  <c r="AA580" i="2" s="1"/>
  <c r="I780" i="2"/>
  <c r="O780" i="2" s="1"/>
  <c r="U780" i="2" s="1"/>
  <c r="AA780" i="2" s="1"/>
  <c r="O781" i="2"/>
  <c r="U781" i="2" s="1"/>
  <c r="AA781" i="2" s="1"/>
  <c r="K248" i="2"/>
  <c r="Q249" i="2"/>
  <c r="W249" i="2" s="1"/>
  <c r="AC249" i="2" s="1"/>
  <c r="I795" i="2"/>
  <c r="O795" i="2" s="1"/>
  <c r="U795" i="2" s="1"/>
  <c r="AA795" i="2" s="1"/>
  <c r="O796" i="2"/>
  <c r="U796" i="2" s="1"/>
  <c r="AA796" i="2" s="1"/>
  <c r="J235" i="2"/>
  <c r="P236" i="2"/>
  <c r="V236" i="2" s="1"/>
  <c r="AB236" i="2" s="1"/>
  <c r="I786" i="2"/>
  <c r="O787" i="2"/>
  <c r="U787" i="2" s="1"/>
  <c r="AA787" i="2" s="1"/>
  <c r="K647" i="2"/>
  <c r="Q648" i="2"/>
  <c r="W648" i="2" s="1"/>
  <c r="AC648" i="2" s="1"/>
  <c r="K453" i="2"/>
  <c r="Q454" i="2"/>
  <c r="W454" i="2" s="1"/>
  <c r="AC454" i="2" s="1"/>
  <c r="J875" i="2"/>
  <c r="P876" i="2"/>
  <c r="V876" i="2" s="1"/>
  <c r="AB876" i="2" s="1"/>
  <c r="I564" i="2"/>
  <c r="O565" i="2"/>
  <c r="U565" i="2" s="1"/>
  <c r="AA565" i="2" s="1"/>
  <c r="K559" i="2"/>
  <c r="Q559" i="2" s="1"/>
  <c r="W559" i="2" s="1"/>
  <c r="AC559" i="2" s="1"/>
  <c r="Q560" i="2"/>
  <c r="W560" i="2" s="1"/>
  <c r="AC560" i="2" s="1"/>
  <c r="J556" i="2"/>
  <c r="P556" i="2" s="1"/>
  <c r="V556" i="2" s="1"/>
  <c r="AB556" i="2" s="1"/>
  <c r="P557" i="2"/>
  <c r="V557" i="2" s="1"/>
  <c r="AB557" i="2" s="1"/>
  <c r="I544" i="2"/>
  <c r="O544" i="2" s="1"/>
  <c r="U544" i="2" s="1"/>
  <c r="AA544" i="2" s="1"/>
  <c r="O545" i="2"/>
  <c r="U545" i="2" s="1"/>
  <c r="AA545" i="2" s="1"/>
  <c r="K538" i="2"/>
  <c r="Q538" i="2" s="1"/>
  <c r="W538" i="2" s="1"/>
  <c r="AC538" i="2" s="1"/>
  <c r="Q539" i="2"/>
  <c r="W539" i="2" s="1"/>
  <c r="AC539" i="2" s="1"/>
  <c r="I525" i="2"/>
  <c r="O526" i="2"/>
  <c r="U526" i="2" s="1"/>
  <c r="AA526" i="2" s="1"/>
  <c r="K511" i="2"/>
  <c r="Q512" i="2"/>
  <c r="W512" i="2" s="1"/>
  <c r="AC512" i="2" s="1"/>
  <c r="K499" i="2"/>
  <c r="Q500" i="2"/>
  <c r="W500" i="2" s="1"/>
  <c r="AC500" i="2" s="1"/>
  <c r="J346" i="2"/>
  <c r="P347" i="2"/>
  <c r="V347" i="2" s="1"/>
  <c r="AB347" i="2" s="1"/>
  <c r="K440" i="2"/>
  <c r="Q440" i="2" s="1"/>
  <c r="W440" i="2" s="1"/>
  <c r="AC440" i="2" s="1"/>
  <c r="Q441" i="2"/>
  <c r="W441" i="2" s="1"/>
  <c r="AC441" i="2" s="1"/>
  <c r="I477" i="2"/>
  <c r="O477" i="2" s="1"/>
  <c r="U477" i="2" s="1"/>
  <c r="AA477" i="2" s="1"/>
  <c r="O478" i="2"/>
  <c r="U478" i="2" s="1"/>
  <c r="AA478" i="2" s="1"/>
  <c r="K474" i="2"/>
  <c r="Q474" i="2" s="1"/>
  <c r="W474" i="2" s="1"/>
  <c r="AC474" i="2" s="1"/>
  <c r="Q475" i="2"/>
  <c r="W475" i="2" s="1"/>
  <c r="AC475" i="2" s="1"/>
  <c r="I435" i="2"/>
  <c r="O435" i="2" s="1"/>
  <c r="U435" i="2" s="1"/>
  <c r="AA435" i="2" s="1"/>
  <c r="O436" i="2"/>
  <c r="U436" i="2" s="1"/>
  <c r="AA436" i="2" s="1"/>
  <c r="K432" i="2"/>
  <c r="Q432" i="2" s="1"/>
  <c r="W432" i="2" s="1"/>
  <c r="AC432" i="2" s="1"/>
  <c r="Q433" i="2"/>
  <c r="W433" i="2" s="1"/>
  <c r="AC433" i="2" s="1"/>
  <c r="I429" i="2"/>
  <c r="O429" i="2" s="1"/>
  <c r="U429" i="2" s="1"/>
  <c r="AA429" i="2" s="1"/>
  <c r="O430" i="2"/>
  <c r="U430" i="2" s="1"/>
  <c r="AA430" i="2" s="1"/>
  <c r="J493" i="2"/>
  <c r="P493" i="2" s="1"/>
  <c r="V493" i="2" s="1"/>
  <c r="AB493" i="2" s="1"/>
  <c r="P494" i="2"/>
  <c r="V494" i="2" s="1"/>
  <c r="AB494" i="2" s="1"/>
  <c r="I571" i="2"/>
  <c r="O572" i="2"/>
  <c r="U572" i="2" s="1"/>
  <c r="AA572" i="2" s="1"/>
  <c r="I832" i="2"/>
  <c r="K138" i="2"/>
  <c r="Q139" i="2"/>
  <c r="W139" i="2" s="1"/>
  <c r="AC139" i="2" s="1"/>
  <c r="O631" i="2"/>
  <c r="U631" i="2" s="1"/>
  <c r="AA631" i="2" s="1"/>
  <c r="K780" i="2"/>
  <c r="Q780" i="2" s="1"/>
  <c r="W780" i="2" s="1"/>
  <c r="AC780" i="2" s="1"/>
  <c r="Q781" i="2"/>
  <c r="W781" i="2" s="1"/>
  <c r="AC781" i="2" s="1"/>
  <c r="J220" i="2"/>
  <c r="P221" i="2"/>
  <c r="V221" i="2" s="1"/>
  <c r="AB221" i="2" s="1"/>
  <c r="I585" i="2"/>
  <c r="O586" i="2"/>
  <c r="U586" i="2" s="1"/>
  <c r="AA586" i="2" s="1"/>
  <c r="P631" i="2"/>
  <c r="V631" i="2" s="1"/>
  <c r="AB631" i="2" s="1"/>
  <c r="J780" i="2"/>
  <c r="P780" i="2" s="1"/>
  <c r="V780" i="2" s="1"/>
  <c r="AB780" i="2" s="1"/>
  <c r="P781" i="2"/>
  <c r="V781" i="2" s="1"/>
  <c r="AB781" i="2" s="1"/>
  <c r="I138" i="2"/>
  <c r="O139" i="2"/>
  <c r="U139" i="2" s="1"/>
  <c r="AA139" i="2" s="1"/>
  <c r="J453" i="2"/>
  <c r="P454" i="2"/>
  <c r="V454" i="2" s="1"/>
  <c r="AB454" i="2" s="1"/>
  <c r="I850" i="2"/>
  <c r="O851" i="2"/>
  <c r="U851" i="2" s="1"/>
  <c r="AA851" i="2" s="1"/>
  <c r="K564" i="2"/>
  <c r="Q565" i="2"/>
  <c r="W565" i="2" s="1"/>
  <c r="AC565" i="2" s="1"/>
  <c r="J559" i="2"/>
  <c r="P559" i="2" s="1"/>
  <c r="V559" i="2" s="1"/>
  <c r="AB559" i="2" s="1"/>
  <c r="P560" i="2"/>
  <c r="V560" i="2" s="1"/>
  <c r="AB560" i="2" s="1"/>
  <c r="I550" i="2"/>
  <c r="O551" i="2"/>
  <c r="U551" i="2" s="1"/>
  <c r="AA551" i="2" s="1"/>
  <c r="K544" i="2"/>
  <c r="Q545" i="2"/>
  <c r="W545" i="2" s="1"/>
  <c r="AC545" i="2" s="1"/>
  <c r="J538" i="2"/>
  <c r="P538" i="2" s="1"/>
  <c r="V538" i="2" s="1"/>
  <c r="AB538" i="2" s="1"/>
  <c r="P539" i="2"/>
  <c r="V539" i="2" s="1"/>
  <c r="AB539" i="2" s="1"/>
  <c r="I531" i="2"/>
  <c r="O531" i="2" s="1"/>
  <c r="U531" i="2" s="1"/>
  <c r="AA531" i="2" s="1"/>
  <c r="O532" i="2"/>
  <c r="U532" i="2" s="1"/>
  <c r="AA532" i="2" s="1"/>
  <c r="K525" i="2"/>
  <c r="Q526" i="2"/>
  <c r="W526" i="2" s="1"/>
  <c r="AC526" i="2" s="1"/>
  <c r="J511" i="2"/>
  <c r="P512" i="2"/>
  <c r="V512" i="2" s="1"/>
  <c r="AB512" i="2" s="1"/>
  <c r="J499" i="2"/>
  <c r="P500" i="2"/>
  <c r="V500" i="2" s="1"/>
  <c r="AB500" i="2" s="1"/>
  <c r="I443" i="2"/>
  <c r="O443" i="2" s="1"/>
  <c r="U443" i="2" s="1"/>
  <c r="AA443" i="2" s="1"/>
  <c r="O444" i="2"/>
  <c r="U444" i="2" s="1"/>
  <c r="AA444" i="2" s="1"/>
  <c r="J440" i="2"/>
  <c r="P440" i="2" s="1"/>
  <c r="V440" i="2" s="1"/>
  <c r="AB440" i="2" s="1"/>
  <c r="P441" i="2"/>
  <c r="V441" i="2" s="1"/>
  <c r="AB441" i="2" s="1"/>
  <c r="K477" i="2"/>
  <c r="Q477" i="2" s="1"/>
  <c r="W477" i="2" s="1"/>
  <c r="AC477" i="2" s="1"/>
  <c r="Q478" i="2"/>
  <c r="W478" i="2" s="1"/>
  <c r="AC478" i="2" s="1"/>
  <c r="J474" i="2"/>
  <c r="P474" i="2" s="1"/>
  <c r="V474" i="2" s="1"/>
  <c r="AB474" i="2" s="1"/>
  <c r="P475" i="2"/>
  <c r="V475" i="2" s="1"/>
  <c r="AB475" i="2" s="1"/>
  <c r="K435" i="2"/>
  <c r="Q435" i="2" s="1"/>
  <c r="W435" i="2" s="1"/>
  <c r="AC435" i="2" s="1"/>
  <c r="Q436" i="2"/>
  <c r="W436" i="2" s="1"/>
  <c r="AC436" i="2" s="1"/>
  <c r="J432" i="2"/>
  <c r="P432" i="2" s="1"/>
  <c r="V432" i="2" s="1"/>
  <c r="AB432" i="2" s="1"/>
  <c r="P433" i="2"/>
  <c r="V433" i="2" s="1"/>
  <c r="AB433" i="2" s="1"/>
  <c r="I426" i="2"/>
  <c r="O426" i="2" s="1"/>
  <c r="U426" i="2" s="1"/>
  <c r="AA426" i="2" s="1"/>
  <c r="O427" i="2"/>
  <c r="U427" i="2" s="1"/>
  <c r="AA427" i="2" s="1"/>
  <c r="J429" i="2"/>
  <c r="P429" i="2" s="1"/>
  <c r="V429" i="2" s="1"/>
  <c r="AB429" i="2" s="1"/>
  <c r="P430" i="2"/>
  <c r="V430" i="2" s="1"/>
  <c r="AB430" i="2" s="1"/>
  <c r="I490" i="2"/>
  <c r="O490" i="2" s="1"/>
  <c r="U490" i="2" s="1"/>
  <c r="AA490" i="2" s="1"/>
  <c r="O491" i="2"/>
  <c r="U491" i="2" s="1"/>
  <c r="AA491" i="2" s="1"/>
  <c r="J571" i="2"/>
  <c r="P572" i="2"/>
  <c r="V572" i="2" s="1"/>
  <c r="AB572" i="2" s="1"/>
  <c r="K832" i="2"/>
  <c r="O770" i="2"/>
  <c r="U770" i="2" s="1"/>
  <c r="AA770" i="2" s="1"/>
  <c r="I759" i="2"/>
  <c r="O759" i="2" s="1"/>
  <c r="U759" i="2" s="1"/>
  <c r="AA759" i="2" s="1"/>
  <c r="Q770" i="2"/>
  <c r="W770" i="2" s="1"/>
  <c r="AC770" i="2" s="1"/>
  <c r="K759" i="2"/>
  <c r="Q759" i="2" s="1"/>
  <c r="W759" i="2" s="1"/>
  <c r="AC759" i="2" s="1"/>
  <c r="I236" i="2"/>
  <c r="O237" i="2"/>
  <c r="U237" i="2" s="1"/>
  <c r="AA237" i="2" s="1"/>
  <c r="J648" i="2"/>
  <c r="P649" i="2"/>
  <c r="V649" i="2" s="1"/>
  <c r="AB649" i="2" s="1"/>
  <c r="P770" i="2"/>
  <c r="V770" i="2" s="1"/>
  <c r="AB770" i="2" s="1"/>
  <c r="J759" i="2"/>
  <c r="I247" i="2"/>
  <c r="O247" i="2" s="1"/>
  <c r="U247" i="2" s="1"/>
  <c r="AA247" i="2" s="1"/>
  <c r="O248" i="2"/>
  <c r="U248" i="2" s="1"/>
  <c r="AA248" i="2" s="1"/>
  <c r="J247" i="2"/>
  <c r="P247" i="2" s="1"/>
  <c r="V247" i="2" s="1"/>
  <c r="AB247" i="2" s="1"/>
  <c r="P248" i="2"/>
  <c r="V248" i="2" s="1"/>
  <c r="AB248" i="2" s="1"/>
  <c r="H649" i="4"/>
  <c r="G649" i="4"/>
  <c r="J457" i="2"/>
  <c r="P457" i="2" s="1"/>
  <c r="V457" i="2" s="1"/>
  <c r="AB457" i="2" s="1"/>
  <c r="K464" i="2"/>
  <c r="Q464" i="2" s="1"/>
  <c r="W464" i="2" s="1"/>
  <c r="AC464" i="2" s="1"/>
  <c r="K457" i="2"/>
  <c r="Q457" i="2" s="1"/>
  <c r="W457" i="2" s="1"/>
  <c r="AC457" i="2" s="1"/>
  <c r="I464" i="2"/>
  <c r="O464" i="2" s="1"/>
  <c r="U464" i="2" s="1"/>
  <c r="AA464" i="2" s="1"/>
  <c r="J464" i="2"/>
  <c r="P464" i="2" s="1"/>
  <c r="V464" i="2" s="1"/>
  <c r="AB464" i="2" s="1"/>
  <c r="J862" i="2"/>
  <c r="J868" i="2"/>
  <c r="I862" i="2"/>
  <c r="I869" i="2"/>
  <c r="I516" i="2"/>
  <c r="J393" i="2"/>
  <c r="K868" i="2"/>
  <c r="I393" i="2"/>
  <c r="J516" i="2"/>
  <c r="I457" i="2"/>
  <c r="O457" i="2" s="1"/>
  <c r="U457" i="2" s="1"/>
  <c r="AA457" i="2" s="1"/>
  <c r="J854" i="2"/>
  <c r="I854" i="2"/>
  <c r="K854" i="2"/>
  <c r="P88" i="4" l="1"/>
  <c r="P45" i="4" s="1"/>
  <c r="Q88" i="4"/>
  <c r="T88" i="4" s="1"/>
  <c r="Z88" i="4" s="1"/>
  <c r="R88" i="4"/>
  <c r="R45" i="4" s="1"/>
  <c r="R15" i="4" s="1"/>
  <c r="R653" i="4" s="1"/>
  <c r="S95" i="4"/>
  <c r="Y95" i="4" s="1"/>
  <c r="U95" i="4"/>
  <c r="AA95" i="4" s="1"/>
  <c r="Q627" i="2"/>
  <c r="W627" i="2" s="1"/>
  <c r="AC627" i="2" s="1"/>
  <c r="I593" i="2"/>
  <c r="O593" i="2" s="1"/>
  <c r="U593" i="2" s="1"/>
  <c r="AA593" i="2" s="1"/>
  <c r="J626" i="2"/>
  <c r="P626" i="2" s="1"/>
  <c r="V626" i="2" s="1"/>
  <c r="AB626" i="2" s="1"/>
  <c r="J489" i="2"/>
  <c r="P489" i="2" s="1"/>
  <c r="V489" i="2" s="1"/>
  <c r="AB489" i="2" s="1"/>
  <c r="P594" i="2"/>
  <c r="V594" i="2" s="1"/>
  <c r="AB594" i="2" s="1"/>
  <c r="I625" i="2"/>
  <c r="O625" i="2" s="1"/>
  <c r="U625" i="2" s="1"/>
  <c r="AA625" i="2" s="1"/>
  <c r="K219" i="2"/>
  <c r="Q219" i="2" s="1"/>
  <c r="W219" i="2" s="1"/>
  <c r="AC219" i="2" s="1"/>
  <c r="G642" i="4"/>
  <c r="M649" i="4"/>
  <c r="S649" i="4" s="1"/>
  <c r="Y649" i="4" s="1"/>
  <c r="H642" i="4"/>
  <c r="N649" i="4"/>
  <c r="T649" i="4" s="1"/>
  <c r="Z649" i="4" s="1"/>
  <c r="I529" i="2"/>
  <c r="O529" i="2" s="1"/>
  <c r="U529" i="2" s="1"/>
  <c r="AA529" i="2" s="1"/>
  <c r="P832" i="2"/>
  <c r="V832" i="2" s="1"/>
  <c r="AB832" i="2" s="1"/>
  <c r="I534" i="2"/>
  <c r="O534" i="2" s="1"/>
  <c r="U534" i="2" s="1"/>
  <c r="AA534" i="2" s="1"/>
  <c r="J422" i="2"/>
  <c r="J421" i="2" s="1"/>
  <c r="P421" i="2" s="1"/>
  <c r="V421" i="2" s="1"/>
  <c r="AB421" i="2" s="1"/>
  <c r="J534" i="2"/>
  <c r="P534" i="2" s="1"/>
  <c r="V534" i="2" s="1"/>
  <c r="AB534" i="2" s="1"/>
  <c r="I555" i="2"/>
  <c r="I554" i="2" s="1"/>
  <c r="J529" i="2"/>
  <c r="P529" i="2" s="1"/>
  <c r="V529" i="2" s="1"/>
  <c r="AB529" i="2" s="1"/>
  <c r="K534" i="2"/>
  <c r="Q534" i="2" s="1"/>
  <c r="W534" i="2" s="1"/>
  <c r="AC534" i="2" s="1"/>
  <c r="I439" i="2"/>
  <c r="I438" i="2" s="1"/>
  <c r="O438" i="2" s="1"/>
  <c r="U438" i="2" s="1"/>
  <c r="AA438" i="2" s="1"/>
  <c r="K530" i="2"/>
  <c r="Q530" i="2" s="1"/>
  <c r="W530" i="2" s="1"/>
  <c r="AC530" i="2" s="1"/>
  <c r="I574" i="2"/>
  <c r="O574" i="2" s="1"/>
  <c r="U574" i="2" s="1"/>
  <c r="AA574" i="2" s="1"/>
  <c r="J555" i="2"/>
  <c r="P555" i="2" s="1"/>
  <c r="V555" i="2" s="1"/>
  <c r="AB555" i="2" s="1"/>
  <c r="J530" i="2"/>
  <c r="P530" i="2" s="1"/>
  <c r="V530" i="2" s="1"/>
  <c r="AB530" i="2" s="1"/>
  <c r="K489" i="2"/>
  <c r="K488" i="2" s="1"/>
  <c r="I868" i="2"/>
  <c r="O869" i="2"/>
  <c r="U869" i="2" s="1"/>
  <c r="AA869" i="2" s="1"/>
  <c r="J758" i="2"/>
  <c r="P758" i="2" s="1"/>
  <c r="V758" i="2" s="1"/>
  <c r="AB758" i="2" s="1"/>
  <c r="P759" i="2"/>
  <c r="V759" i="2" s="1"/>
  <c r="AB759" i="2" s="1"/>
  <c r="J570" i="2"/>
  <c r="P571" i="2"/>
  <c r="V571" i="2" s="1"/>
  <c r="AB571" i="2" s="1"/>
  <c r="J498" i="2"/>
  <c r="P499" i="2"/>
  <c r="V499" i="2" s="1"/>
  <c r="AB499" i="2" s="1"/>
  <c r="K524" i="2"/>
  <c r="Q525" i="2"/>
  <c r="W525" i="2" s="1"/>
  <c r="AC525" i="2" s="1"/>
  <c r="I549" i="2"/>
  <c r="O550" i="2"/>
  <c r="U550" i="2" s="1"/>
  <c r="AA550" i="2" s="1"/>
  <c r="K563" i="2"/>
  <c r="Q564" i="2"/>
  <c r="W564" i="2" s="1"/>
  <c r="AC564" i="2" s="1"/>
  <c r="J452" i="2"/>
  <c r="P452" i="2" s="1"/>
  <c r="V452" i="2" s="1"/>
  <c r="AB452" i="2" s="1"/>
  <c r="P453" i="2"/>
  <c r="V453" i="2" s="1"/>
  <c r="AB453" i="2" s="1"/>
  <c r="J219" i="2"/>
  <c r="P220" i="2"/>
  <c r="V220" i="2" s="1"/>
  <c r="AB220" i="2" s="1"/>
  <c r="K137" i="2"/>
  <c r="Q138" i="2"/>
  <c r="W138" i="2" s="1"/>
  <c r="AC138" i="2" s="1"/>
  <c r="I853" i="2"/>
  <c r="O853" i="2" s="1"/>
  <c r="U853" i="2" s="1"/>
  <c r="AA853" i="2" s="1"/>
  <c r="O854" i="2"/>
  <c r="U854" i="2" s="1"/>
  <c r="AA854" i="2" s="1"/>
  <c r="J515" i="2"/>
  <c r="P516" i="2"/>
  <c r="V516" i="2" s="1"/>
  <c r="AB516" i="2" s="1"/>
  <c r="Q868" i="2"/>
  <c r="W868" i="2" s="1"/>
  <c r="AC868" i="2" s="1"/>
  <c r="I861" i="2"/>
  <c r="O861" i="2" s="1"/>
  <c r="U861" i="2" s="1"/>
  <c r="AA861" i="2" s="1"/>
  <c r="O862" i="2"/>
  <c r="U862" i="2" s="1"/>
  <c r="AA862" i="2" s="1"/>
  <c r="J439" i="2"/>
  <c r="I235" i="2"/>
  <c r="O235" i="2" s="1"/>
  <c r="U235" i="2" s="1"/>
  <c r="AA235" i="2" s="1"/>
  <c r="O236" i="2"/>
  <c r="U236" i="2" s="1"/>
  <c r="AA236" i="2" s="1"/>
  <c r="I831" i="2"/>
  <c r="O832" i="2"/>
  <c r="U832" i="2" s="1"/>
  <c r="AA832" i="2" s="1"/>
  <c r="K498" i="2"/>
  <c r="Q499" i="2"/>
  <c r="W499" i="2" s="1"/>
  <c r="AC499" i="2" s="1"/>
  <c r="I524" i="2"/>
  <c r="O525" i="2"/>
  <c r="U525" i="2" s="1"/>
  <c r="AA525" i="2" s="1"/>
  <c r="J874" i="2"/>
  <c r="P874" i="2" s="1"/>
  <c r="V874" i="2" s="1"/>
  <c r="AB874" i="2" s="1"/>
  <c r="P875" i="2"/>
  <c r="V875" i="2" s="1"/>
  <c r="AB875" i="2" s="1"/>
  <c r="K646" i="2"/>
  <c r="Q646" i="2" s="1"/>
  <c r="W646" i="2" s="1"/>
  <c r="AC646" i="2" s="1"/>
  <c r="Q647" i="2"/>
  <c r="W647" i="2" s="1"/>
  <c r="AC647" i="2" s="1"/>
  <c r="I779" i="2"/>
  <c r="O779" i="2" s="1"/>
  <c r="U779" i="2" s="1"/>
  <c r="AA779" i="2" s="1"/>
  <c r="O786" i="2"/>
  <c r="U786" i="2" s="1"/>
  <c r="AA786" i="2" s="1"/>
  <c r="K345" i="2"/>
  <c r="Q346" i="2"/>
  <c r="W346" i="2" s="1"/>
  <c r="AC346" i="2" s="1"/>
  <c r="I510" i="2"/>
  <c r="O511" i="2"/>
  <c r="U511" i="2" s="1"/>
  <c r="AA511" i="2" s="1"/>
  <c r="J849" i="2"/>
  <c r="P849" i="2" s="1"/>
  <c r="V849" i="2" s="1"/>
  <c r="AB849" i="2" s="1"/>
  <c r="P850" i="2"/>
  <c r="V850" i="2" s="1"/>
  <c r="AB850" i="2" s="1"/>
  <c r="I452" i="2"/>
  <c r="O452" i="2" s="1"/>
  <c r="U452" i="2" s="1"/>
  <c r="AA452" i="2" s="1"/>
  <c r="O453" i="2"/>
  <c r="U453" i="2" s="1"/>
  <c r="AA453" i="2" s="1"/>
  <c r="K234" i="2"/>
  <c r="Q234" i="2" s="1"/>
  <c r="W234" i="2" s="1"/>
  <c r="AC234" i="2" s="1"/>
  <c r="Q235" i="2"/>
  <c r="W235" i="2" s="1"/>
  <c r="AC235" i="2" s="1"/>
  <c r="J786" i="2"/>
  <c r="P787" i="2"/>
  <c r="V787" i="2" s="1"/>
  <c r="AB787" i="2" s="1"/>
  <c r="I647" i="2"/>
  <c r="O648" i="2"/>
  <c r="U648" i="2" s="1"/>
  <c r="AA648" i="2" s="1"/>
  <c r="J830" i="2"/>
  <c r="P831" i="2"/>
  <c r="V831" i="2" s="1"/>
  <c r="AB831" i="2" s="1"/>
  <c r="I503" i="2"/>
  <c r="O504" i="2"/>
  <c r="U504" i="2" s="1"/>
  <c r="AA504" i="2" s="1"/>
  <c r="K549" i="2"/>
  <c r="Q550" i="2"/>
  <c r="W550" i="2" s="1"/>
  <c r="AC550" i="2" s="1"/>
  <c r="J563" i="2"/>
  <c r="P564" i="2"/>
  <c r="V564" i="2" s="1"/>
  <c r="AB564" i="2" s="1"/>
  <c r="I874" i="2"/>
  <c r="O874" i="2" s="1"/>
  <c r="U874" i="2" s="1"/>
  <c r="AA874" i="2" s="1"/>
  <c r="O875" i="2"/>
  <c r="U875" i="2" s="1"/>
  <c r="AA875" i="2" s="1"/>
  <c r="K853" i="2"/>
  <c r="Q853" i="2" s="1"/>
  <c r="W853" i="2" s="1"/>
  <c r="AC853" i="2" s="1"/>
  <c r="Q854" i="2"/>
  <c r="W854" i="2" s="1"/>
  <c r="AC854" i="2" s="1"/>
  <c r="J853" i="2"/>
  <c r="P853" i="2" s="1"/>
  <c r="V853" i="2" s="1"/>
  <c r="AB853" i="2" s="1"/>
  <c r="P854" i="2"/>
  <c r="V854" i="2" s="1"/>
  <c r="AB854" i="2" s="1"/>
  <c r="J374" i="2"/>
  <c r="P393" i="2"/>
  <c r="V393" i="2" s="1"/>
  <c r="AB393" i="2" s="1"/>
  <c r="J867" i="2"/>
  <c r="P867" i="2" s="1"/>
  <c r="V867" i="2" s="1"/>
  <c r="AB867" i="2" s="1"/>
  <c r="P868" i="2"/>
  <c r="V868" i="2" s="1"/>
  <c r="AB868" i="2" s="1"/>
  <c r="K529" i="2"/>
  <c r="Q529" i="2" s="1"/>
  <c r="W529" i="2" s="1"/>
  <c r="AC529" i="2" s="1"/>
  <c r="I489" i="2"/>
  <c r="K831" i="2"/>
  <c r="Q832" i="2"/>
  <c r="W832" i="2" s="1"/>
  <c r="AC832" i="2" s="1"/>
  <c r="J510" i="2"/>
  <c r="P511" i="2"/>
  <c r="V511" i="2" s="1"/>
  <c r="AB511" i="2" s="1"/>
  <c r="K543" i="2"/>
  <c r="Q544" i="2"/>
  <c r="W544" i="2" s="1"/>
  <c r="AC544" i="2" s="1"/>
  <c r="I849" i="2"/>
  <c r="O849" i="2" s="1"/>
  <c r="U849" i="2" s="1"/>
  <c r="AA849" i="2" s="1"/>
  <c r="O850" i="2"/>
  <c r="U850" i="2" s="1"/>
  <c r="AA850" i="2" s="1"/>
  <c r="I137" i="2"/>
  <c r="O138" i="2"/>
  <c r="U138" i="2" s="1"/>
  <c r="AA138" i="2" s="1"/>
  <c r="O585" i="2"/>
  <c r="U585" i="2" s="1"/>
  <c r="AA585" i="2" s="1"/>
  <c r="J574" i="2"/>
  <c r="P574" i="2" s="1"/>
  <c r="V574" i="2" s="1"/>
  <c r="AB574" i="2" s="1"/>
  <c r="K555" i="2"/>
  <c r="I374" i="2"/>
  <c r="O374" i="2" s="1"/>
  <c r="U374" i="2" s="1"/>
  <c r="AA374" i="2" s="1"/>
  <c r="O393" i="2"/>
  <c r="U393" i="2" s="1"/>
  <c r="AA393" i="2" s="1"/>
  <c r="I515" i="2"/>
  <c r="O516" i="2"/>
  <c r="U516" i="2" s="1"/>
  <c r="AA516" i="2" s="1"/>
  <c r="J861" i="2"/>
  <c r="P861" i="2" s="1"/>
  <c r="V861" i="2" s="1"/>
  <c r="AB861" i="2" s="1"/>
  <c r="P862" i="2"/>
  <c r="V862" i="2" s="1"/>
  <c r="AB862" i="2" s="1"/>
  <c r="I530" i="2"/>
  <c r="O530" i="2" s="1"/>
  <c r="U530" i="2" s="1"/>
  <c r="AA530" i="2" s="1"/>
  <c r="I422" i="2"/>
  <c r="I543" i="2"/>
  <c r="J647" i="2"/>
  <c r="P648" i="2"/>
  <c r="V648" i="2" s="1"/>
  <c r="AB648" i="2" s="1"/>
  <c r="I570" i="2"/>
  <c r="O571" i="2"/>
  <c r="U571" i="2" s="1"/>
  <c r="AA571" i="2" s="1"/>
  <c r="J345" i="2"/>
  <c r="P346" i="2"/>
  <c r="V346" i="2" s="1"/>
  <c r="AB346" i="2" s="1"/>
  <c r="K510" i="2"/>
  <c r="Q511" i="2"/>
  <c r="W511" i="2" s="1"/>
  <c r="AC511" i="2" s="1"/>
  <c r="I563" i="2"/>
  <c r="O564" i="2"/>
  <c r="U564" i="2" s="1"/>
  <c r="AA564" i="2" s="1"/>
  <c r="K452" i="2"/>
  <c r="Q452" i="2" s="1"/>
  <c r="W452" i="2" s="1"/>
  <c r="AC452" i="2" s="1"/>
  <c r="Q453" i="2"/>
  <c r="W453" i="2" s="1"/>
  <c r="AC453" i="2" s="1"/>
  <c r="P593" i="2"/>
  <c r="V593" i="2" s="1"/>
  <c r="AB593" i="2" s="1"/>
  <c r="J584" i="2"/>
  <c r="P584" i="2" s="1"/>
  <c r="V584" i="2" s="1"/>
  <c r="AB584" i="2" s="1"/>
  <c r="J234" i="2"/>
  <c r="P234" i="2" s="1"/>
  <c r="V234" i="2" s="1"/>
  <c r="AB234" i="2" s="1"/>
  <c r="P235" i="2"/>
  <c r="V235" i="2" s="1"/>
  <c r="AB235" i="2" s="1"/>
  <c r="K247" i="2"/>
  <c r="Q247" i="2" s="1"/>
  <c r="W247" i="2" s="1"/>
  <c r="AC247" i="2" s="1"/>
  <c r="Q248" i="2"/>
  <c r="W248" i="2" s="1"/>
  <c r="AC248" i="2" s="1"/>
  <c r="J137" i="2"/>
  <c r="P138" i="2"/>
  <c r="V138" i="2" s="1"/>
  <c r="AB138" i="2" s="1"/>
  <c r="I498" i="2"/>
  <c r="O499" i="2"/>
  <c r="U499" i="2" s="1"/>
  <c r="AA499" i="2" s="1"/>
  <c r="J549" i="2"/>
  <c r="P550" i="2"/>
  <c r="V550" i="2" s="1"/>
  <c r="AB550" i="2" s="1"/>
  <c r="K874" i="2"/>
  <c r="Q874" i="2" s="1"/>
  <c r="W874" i="2" s="1"/>
  <c r="AC874" i="2" s="1"/>
  <c r="Q875" i="2"/>
  <c r="W875" i="2" s="1"/>
  <c r="AC875" i="2" s="1"/>
  <c r="K779" i="2"/>
  <c r="Q779" i="2" s="1"/>
  <c r="W779" i="2" s="1"/>
  <c r="AC779" i="2" s="1"/>
  <c r="Q786" i="2"/>
  <c r="W786" i="2" s="1"/>
  <c r="AC786" i="2" s="1"/>
  <c r="K625" i="2"/>
  <c r="Q593" i="2"/>
  <c r="W593" i="2" s="1"/>
  <c r="AC593" i="2" s="1"/>
  <c r="K584" i="2"/>
  <c r="Q584" i="2" s="1"/>
  <c r="W584" i="2" s="1"/>
  <c r="AC584" i="2" s="1"/>
  <c r="I219" i="2"/>
  <c r="O219" i="2" s="1"/>
  <c r="U219" i="2" s="1"/>
  <c r="AA219" i="2" s="1"/>
  <c r="O220" i="2"/>
  <c r="U220" i="2" s="1"/>
  <c r="AA220" i="2" s="1"/>
  <c r="I345" i="2"/>
  <c r="O346" i="2"/>
  <c r="U346" i="2" s="1"/>
  <c r="AA346" i="2" s="1"/>
  <c r="J524" i="2"/>
  <c r="P525" i="2"/>
  <c r="V525" i="2" s="1"/>
  <c r="AB525" i="2" s="1"/>
  <c r="J543" i="2"/>
  <c r="P544" i="2"/>
  <c r="V544" i="2" s="1"/>
  <c r="AB544" i="2" s="1"/>
  <c r="K849" i="2"/>
  <c r="Q849" i="2" s="1"/>
  <c r="W849" i="2" s="1"/>
  <c r="AC849" i="2" s="1"/>
  <c r="Q850" i="2"/>
  <c r="W850" i="2" s="1"/>
  <c r="AC850" i="2" s="1"/>
  <c r="J456" i="2"/>
  <c r="I456" i="2"/>
  <c r="U88" i="4" l="1"/>
  <c r="AA88" i="4" s="1"/>
  <c r="S88" i="4"/>
  <c r="Y88" i="4" s="1"/>
  <c r="Q45" i="4"/>
  <c r="I584" i="2"/>
  <c r="O584" i="2" s="1"/>
  <c r="U584" i="2" s="1"/>
  <c r="AA584" i="2" s="1"/>
  <c r="J625" i="2"/>
  <c r="J624" i="2" s="1"/>
  <c r="P624" i="2" s="1"/>
  <c r="V624" i="2" s="1"/>
  <c r="AB624" i="2" s="1"/>
  <c r="I624" i="2"/>
  <c r="O624" i="2" s="1"/>
  <c r="U624" i="2" s="1"/>
  <c r="AA624" i="2" s="1"/>
  <c r="J554" i="2"/>
  <c r="J488" i="2"/>
  <c r="P488" i="2" s="1"/>
  <c r="V488" i="2" s="1"/>
  <c r="AB488" i="2" s="1"/>
  <c r="H609" i="4"/>
  <c r="N609" i="4" s="1"/>
  <c r="T609" i="4" s="1"/>
  <c r="Z609" i="4" s="1"/>
  <c r="N642" i="4"/>
  <c r="T642" i="4" s="1"/>
  <c r="Z642" i="4" s="1"/>
  <c r="G609" i="4"/>
  <c r="M609" i="4" s="1"/>
  <c r="S609" i="4" s="1"/>
  <c r="Y609" i="4" s="1"/>
  <c r="M642" i="4"/>
  <c r="S642" i="4" s="1"/>
  <c r="Y642" i="4" s="1"/>
  <c r="Q489" i="2"/>
  <c r="W489" i="2" s="1"/>
  <c r="AC489" i="2" s="1"/>
  <c r="I528" i="2"/>
  <c r="O528" i="2" s="1"/>
  <c r="U528" i="2" s="1"/>
  <c r="AA528" i="2" s="1"/>
  <c r="O555" i="2"/>
  <c r="U555" i="2" s="1"/>
  <c r="AA555" i="2" s="1"/>
  <c r="I848" i="2"/>
  <c r="I847" i="2" s="1"/>
  <c r="O439" i="2"/>
  <c r="U439" i="2" s="1"/>
  <c r="AA439" i="2" s="1"/>
  <c r="P422" i="2"/>
  <c r="V422" i="2" s="1"/>
  <c r="AB422" i="2" s="1"/>
  <c r="J528" i="2"/>
  <c r="P528" i="2" s="1"/>
  <c r="V528" i="2" s="1"/>
  <c r="AB528" i="2" s="1"/>
  <c r="I373" i="2"/>
  <c r="O373" i="2" s="1"/>
  <c r="U373" i="2" s="1"/>
  <c r="AA373" i="2" s="1"/>
  <c r="K528" i="2"/>
  <c r="Q528" i="2" s="1"/>
  <c r="W528" i="2" s="1"/>
  <c r="AC528" i="2" s="1"/>
  <c r="J542" i="2"/>
  <c r="P543" i="2"/>
  <c r="V543" i="2" s="1"/>
  <c r="AB543" i="2" s="1"/>
  <c r="O345" i="2"/>
  <c r="U345" i="2" s="1"/>
  <c r="AA345" i="2" s="1"/>
  <c r="I344" i="2"/>
  <c r="O344" i="2" s="1"/>
  <c r="U344" i="2" s="1"/>
  <c r="AA344" i="2" s="1"/>
  <c r="I514" i="2"/>
  <c r="O514" i="2" s="1"/>
  <c r="U514" i="2" s="1"/>
  <c r="AA514" i="2" s="1"/>
  <c r="O515" i="2"/>
  <c r="U515" i="2" s="1"/>
  <c r="AA515" i="2" s="1"/>
  <c r="I84" i="2"/>
  <c r="O84" i="2" s="1"/>
  <c r="U84" i="2" s="1"/>
  <c r="AA84" i="2" s="1"/>
  <c r="O137" i="2"/>
  <c r="U137" i="2" s="1"/>
  <c r="AA137" i="2" s="1"/>
  <c r="K542" i="2"/>
  <c r="Q543" i="2"/>
  <c r="W543" i="2" s="1"/>
  <c r="AC543" i="2" s="1"/>
  <c r="K830" i="2"/>
  <c r="Q830" i="2" s="1"/>
  <c r="W830" i="2" s="1"/>
  <c r="AC830" i="2" s="1"/>
  <c r="Q831" i="2"/>
  <c r="W831" i="2" s="1"/>
  <c r="AC831" i="2" s="1"/>
  <c r="J373" i="2"/>
  <c r="P373" i="2" s="1"/>
  <c r="V373" i="2" s="1"/>
  <c r="AB373" i="2" s="1"/>
  <c r="P374" i="2"/>
  <c r="V374" i="2" s="1"/>
  <c r="AB374" i="2" s="1"/>
  <c r="J562" i="2"/>
  <c r="P562" i="2" s="1"/>
  <c r="V562" i="2" s="1"/>
  <c r="AB562" i="2" s="1"/>
  <c r="P563" i="2"/>
  <c r="V563" i="2" s="1"/>
  <c r="AB563" i="2" s="1"/>
  <c r="I502" i="2"/>
  <c r="O502" i="2" s="1"/>
  <c r="U502" i="2" s="1"/>
  <c r="AA502" i="2" s="1"/>
  <c r="O503" i="2"/>
  <c r="U503" i="2" s="1"/>
  <c r="AA503" i="2" s="1"/>
  <c r="I646" i="2"/>
  <c r="O646" i="2" s="1"/>
  <c r="U646" i="2" s="1"/>
  <c r="AA646" i="2" s="1"/>
  <c r="O647" i="2"/>
  <c r="U647" i="2" s="1"/>
  <c r="AA647" i="2" s="1"/>
  <c r="K344" i="2"/>
  <c r="Q344" i="2" s="1"/>
  <c r="W344" i="2" s="1"/>
  <c r="AC344" i="2" s="1"/>
  <c r="Q345" i="2"/>
  <c r="W345" i="2" s="1"/>
  <c r="AC345" i="2" s="1"/>
  <c r="I523" i="2"/>
  <c r="O523" i="2" s="1"/>
  <c r="U523" i="2" s="1"/>
  <c r="AA523" i="2" s="1"/>
  <c r="O524" i="2"/>
  <c r="U524" i="2" s="1"/>
  <c r="AA524" i="2" s="1"/>
  <c r="I830" i="2"/>
  <c r="O830" i="2" s="1"/>
  <c r="U830" i="2" s="1"/>
  <c r="AA830" i="2" s="1"/>
  <c r="O831" i="2"/>
  <c r="U831" i="2" s="1"/>
  <c r="AA831" i="2" s="1"/>
  <c r="K487" i="2"/>
  <c r="Q487" i="2" s="1"/>
  <c r="W487" i="2" s="1"/>
  <c r="AC487" i="2" s="1"/>
  <c r="Q488" i="2"/>
  <c r="W488" i="2" s="1"/>
  <c r="AC488" i="2" s="1"/>
  <c r="I446" i="2"/>
  <c r="O446" i="2" s="1"/>
  <c r="U446" i="2" s="1"/>
  <c r="AA446" i="2" s="1"/>
  <c r="O456" i="2"/>
  <c r="U456" i="2" s="1"/>
  <c r="AA456" i="2" s="1"/>
  <c r="K624" i="2"/>
  <c r="Q625" i="2"/>
  <c r="W625" i="2" s="1"/>
  <c r="AC625" i="2" s="1"/>
  <c r="I497" i="2"/>
  <c r="O498" i="2"/>
  <c r="U498" i="2" s="1"/>
  <c r="AA498" i="2" s="1"/>
  <c r="I562" i="2"/>
  <c r="O562" i="2" s="1"/>
  <c r="U562" i="2" s="1"/>
  <c r="AA562" i="2" s="1"/>
  <c r="O563" i="2"/>
  <c r="U563" i="2" s="1"/>
  <c r="AA563" i="2" s="1"/>
  <c r="J344" i="2"/>
  <c r="P344" i="2" s="1"/>
  <c r="V344" i="2" s="1"/>
  <c r="AB344" i="2" s="1"/>
  <c r="P345" i="2"/>
  <c r="V345" i="2" s="1"/>
  <c r="AB345" i="2" s="1"/>
  <c r="J646" i="2"/>
  <c r="P646" i="2" s="1"/>
  <c r="V646" i="2" s="1"/>
  <c r="AB646" i="2" s="1"/>
  <c r="P647" i="2"/>
  <c r="V647" i="2" s="1"/>
  <c r="AB647" i="2" s="1"/>
  <c r="I488" i="2"/>
  <c r="O489" i="2"/>
  <c r="U489" i="2" s="1"/>
  <c r="AA489" i="2" s="1"/>
  <c r="J514" i="2"/>
  <c r="P514" i="2" s="1"/>
  <c r="V514" i="2" s="1"/>
  <c r="AB514" i="2" s="1"/>
  <c r="P515" i="2"/>
  <c r="V515" i="2" s="1"/>
  <c r="AB515" i="2" s="1"/>
  <c r="Q137" i="2"/>
  <c r="W137" i="2" s="1"/>
  <c r="AC137" i="2" s="1"/>
  <c r="K84" i="2"/>
  <c r="P219" i="2"/>
  <c r="V219" i="2" s="1"/>
  <c r="AB219" i="2" s="1"/>
  <c r="J218" i="2"/>
  <c r="P218" i="2" s="1"/>
  <c r="V218" i="2" s="1"/>
  <c r="AB218" i="2" s="1"/>
  <c r="I548" i="2"/>
  <c r="O549" i="2"/>
  <c r="U549" i="2" s="1"/>
  <c r="AA549" i="2" s="1"/>
  <c r="J497" i="2"/>
  <c r="P498" i="2"/>
  <c r="V498" i="2" s="1"/>
  <c r="AB498" i="2" s="1"/>
  <c r="I867" i="2"/>
  <c r="O867" i="2" s="1"/>
  <c r="U867" i="2" s="1"/>
  <c r="AA867" i="2" s="1"/>
  <c r="O868" i="2"/>
  <c r="U868" i="2" s="1"/>
  <c r="AA868" i="2" s="1"/>
  <c r="J446" i="2"/>
  <c r="P456" i="2"/>
  <c r="V456" i="2" s="1"/>
  <c r="AB456" i="2" s="1"/>
  <c r="J523" i="2"/>
  <c r="P523" i="2" s="1"/>
  <c r="V523" i="2" s="1"/>
  <c r="AB523" i="2" s="1"/>
  <c r="P524" i="2"/>
  <c r="V524" i="2" s="1"/>
  <c r="AB524" i="2" s="1"/>
  <c r="I542" i="2"/>
  <c r="O543" i="2"/>
  <c r="U543" i="2" s="1"/>
  <c r="AA543" i="2" s="1"/>
  <c r="J509" i="2"/>
  <c r="P509" i="2" s="1"/>
  <c r="V509" i="2" s="1"/>
  <c r="AB509" i="2" s="1"/>
  <c r="P510" i="2"/>
  <c r="V510" i="2" s="1"/>
  <c r="AB510" i="2" s="1"/>
  <c r="K548" i="2"/>
  <c r="Q549" i="2"/>
  <c r="W549" i="2" s="1"/>
  <c r="AC549" i="2" s="1"/>
  <c r="P830" i="2"/>
  <c r="V830" i="2" s="1"/>
  <c r="AB830" i="2" s="1"/>
  <c r="J779" i="2"/>
  <c r="P779" i="2" s="1"/>
  <c r="V779" i="2" s="1"/>
  <c r="AB779" i="2" s="1"/>
  <c r="P786" i="2"/>
  <c r="V786" i="2" s="1"/>
  <c r="AB786" i="2" s="1"/>
  <c r="I509" i="2"/>
  <c r="O509" i="2" s="1"/>
  <c r="U509" i="2" s="1"/>
  <c r="AA509" i="2" s="1"/>
  <c r="O510" i="2"/>
  <c r="U510" i="2" s="1"/>
  <c r="AA510" i="2" s="1"/>
  <c r="K497" i="2"/>
  <c r="Q498" i="2"/>
  <c r="W498" i="2" s="1"/>
  <c r="AC498" i="2" s="1"/>
  <c r="O554" i="2"/>
  <c r="U554" i="2" s="1"/>
  <c r="AA554" i="2" s="1"/>
  <c r="J548" i="2"/>
  <c r="P549" i="2"/>
  <c r="V549" i="2" s="1"/>
  <c r="AB549" i="2" s="1"/>
  <c r="J84" i="2"/>
  <c r="P137" i="2"/>
  <c r="V137" i="2" s="1"/>
  <c r="AB137" i="2" s="1"/>
  <c r="K509" i="2"/>
  <c r="Q509" i="2" s="1"/>
  <c r="W509" i="2" s="1"/>
  <c r="AC509" i="2" s="1"/>
  <c r="Q510" i="2"/>
  <c r="W510" i="2" s="1"/>
  <c r="AC510" i="2" s="1"/>
  <c r="I569" i="2"/>
  <c r="O570" i="2"/>
  <c r="U570" i="2" s="1"/>
  <c r="AA570" i="2" s="1"/>
  <c r="I421" i="2"/>
  <c r="O421" i="2" s="1"/>
  <c r="U421" i="2" s="1"/>
  <c r="AA421" i="2" s="1"/>
  <c r="O422" i="2"/>
  <c r="U422" i="2" s="1"/>
  <c r="AA422" i="2" s="1"/>
  <c r="K554" i="2"/>
  <c r="Q555" i="2"/>
  <c r="W555" i="2" s="1"/>
  <c r="AC555" i="2" s="1"/>
  <c r="J438" i="2"/>
  <c r="P438" i="2" s="1"/>
  <c r="V438" i="2" s="1"/>
  <c r="AB438" i="2" s="1"/>
  <c r="P439" i="2"/>
  <c r="V439" i="2" s="1"/>
  <c r="AB439" i="2" s="1"/>
  <c r="K867" i="2"/>
  <c r="Q867" i="2" s="1"/>
  <c r="W867" i="2" s="1"/>
  <c r="AC867" i="2" s="1"/>
  <c r="K562" i="2"/>
  <c r="Q562" i="2" s="1"/>
  <c r="W562" i="2" s="1"/>
  <c r="AC562" i="2" s="1"/>
  <c r="Q563" i="2"/>
  <c r="W563" i="2" s="1"/>
  <c r="AC563" i="2" s="1"/>
  <c r="K523" i="2"/>
  <c r="Q523" i="2" s="1"/>
  <c r="W523" i="2" s="1"/>
  <c r="AC523" i="2" s="1"/>
  <c r="Q524" i="2"/>
  <c r="W524" i="2" s="1"/>
  <c r="AC524" i="2" s="1"/>
  <c r="J569" i="2"/>
  <c r="P570" i="2"/>
  <c r="V570" i="2" s="1"/>
  <c r="AB570" i="2" s="1"/>
  <c r="Q15" i="4" l="1"/>
  <c r="Q653" i="4" s="1"/>
  <c r="T45" i="4"/>
  <c r="Z45" i="4" s="1"/>
  <c r="P15" i="4"/>
  <c r="P653" i="4" s="1"/>
  <c r="S45" i="4"/>
  <c r="Y45" i="4" s="1"/>
  <c r="P625" i="2"/>
  <c r="V625" i="2" s="1"/>
  <c r="AB625" i="2" s="1"/>
  <c r="J553" i="2"/>
  <c r="P553" i="2" s="1"/>
  <c r="V553" i="2" s="1"/>
  <c r="AB553" i="2" s="1"/>
  <c r="P554" i="2"/>
  <c r="V554" i="2" s="1"/>
  <c r="AB554" i="2" s="1"/>
  <c r="J487" i="2"/>
  <c r="P487" i="2" s="1"/>
  <c r="V487" i="2" s="1"/>
  <c r="AB487" i="2" s="1"/>
  <c r="O848" i="2"/>
  <c r="U848" i="2" s="1"/>
  <c r="AA848" i="2" s="1"/>
  <c r="I623" i="2"/>
  <c r="O623" i="2" s="1"/>
  <c r="U623" i="2" s="1"/>
  <c r="AA623" i="2" s="1"/>
  <c r="I553" i="2"/>
  <c r="O553" i="2" s="1"/>
  <c r="U553" i="2" s="1"/>
  <c r="AA553" i="2" s="1"/>
  <c r="J623" i="2"/>
  <c r="P623" i="2" s="1"/>
  <c r="V623" i="2" s="1"/>
  <c r="AB623" i="2" s="1"/>
  <c r="J508" i="2"/>
  <c r="I343" i="2"/>
  <c r="O343" i="2" s="1"/>
  <c r="U343" i="2" s="1"/>
  <c r="AA343" i="2" s="1"/>
  <c r="J568" i="2"/>
  <c r="P569" i="2"/>
  <c r="V569" i="2" s="1"/>
  <c r="AB569" i="2" s="1"/>
  <c r="Q84" i="2"/>
  <c r="W84" i="2" s="1"/>
  <c r="AC84" i="2" s="1"/>
  <c r="K12" i="2"/>
  <c r="Q12" i="2" s="1"/>
  <c r="W12" i="2" s="1"/>
  <c r="AC12" i="2" s="1"/>
  <c r="K553" i="2"/>
  <c r="Q553" i="2" s="1"/>
  <c r="W553" i="2" s="1"/>
  <c r="AC553" i="2" s="1"/>
  <c r="Q554" i="2"/>
  <c r="W554" i="2" s="1"/>
  <c r="AC554" i="2" s="1"/>
  <c r="I568" i="2"/>
  <c r="O569" i="2"/>
  <c r="U569" i="2" s="1"/>
  <c r="AA569" i="2" s="1"/>
  <c r="P84" i="2"/>
  <c r="V84" i="2" s="1"/>
  <c r="AB84" i="2" s="1"/>
  <c r="J12" i="2"/>
  <c r="P12" i="2" s="1"/>
  <c r="V12" i="2" s="1"/>
  <c r="AB12" i="2" s="1"/>
  <c r="P508" i="2"/>
  <c r="V508" i="2" s="1"/>
  <c r="AB508" i="2" s="1"/>
  <c r="K496" i="2"/>
  <c r="Q496" i="2" s="1"/>
  <c r="W496" i="2" s="1"/>
  <c r="AC496" i="2" s="1"/>
  <c r="Q497" i="2"/>
  <c r="W497" i="2" s="1"/>
  <c r="AC497" i="2" s="1"/>
  <c r="K547" i="2"/>
  <c r="Q547" i="2" s="1"/>
  <c r="W547" i="2" s="1"/>
  <c r="AC547" i="2" s="1"/>
  <c r="Q548" i="2"/>
  <c r="W548" i="2" s="1"/>
  <c r="AC548" i="2" s="1"/>
  <c r="I541" i="2"/>
  <c r="O541" i="2" s="1"/>
  <c r="U541" i="2" s="1"/>
  <c r="AA541" i="2" s="1"/>
  <c r="O542" i="2"/>
  <c r="U542" i="2" s="1"/>
  <c r="AA542" i="2" s="1"/>
  <c r="J343" i="2"/>
  <c r="P446" i="2"/>
  <c r="V446" i="2" s="1"/>
  <c r="AB446" i="2" s="1"/>
  <c r="I547" i="2"/>
  <c r="O547" i="2" s="1"/>
  <c r="U547" i="2" s="1"/>
  <c r="AA547" i="2" s="1"/>
  <c r="O548" i="2"/>
  <c r="U548" i="2" s="1"/>
  <c r="AA548" i="2" s="1"/>
  <c r="I487" i="2"/>
  <c r="O487" i="2" s="1"/>
  <c r="U487" i="2" s="1"/>
  <c r="AA487" i="2" s="1"/>
  <c r="O488" i="2"/>
  <c r="U488" i="2" s="1"/>
  <c r="AA488" i="2" s="1"/>
  <c r="O497" i="2"/>
  <c r="U497" i="2" s="1"/>
  <c r="AA497" i="2" s="1"/>
  <c r="I496" i="2"/>
  <c r="O496" i="2" s="1"/>
  <c r="U496" i="2" s="1"/>
  <c r="AA496" i="2" s="1"/>
  <c r="K541" i="2"/>
  <c r="Q541" i="2" s="1"/>
  <c r="W541" i="2" s="1"/>
  <c r="AC541" i="2" s="1"/>
  <c r="Q542" i="2"/>
  <c r="W542" i="2" s="1"/>
  <c r="AC542" i="2" s="1"/>
  <c r="J541" i="2"/>
  <c r="P541" i="2" s="1"/>
  <c r="V541" i="2" s="1"/>
  <c r="AB541" i="2" s="1"/>
  <c r="P542" i="2"/>
  <c r="V542" i="2" s="1"/>
  <c r="AB542" i="2" s="1"/>
  <c r="I846" i="2"/>
  <c r="O847" i="2"/>
  <c r="U847" i="2" s="1"/>
  <c r="AA847" i="2" s="1"/>
  <c r="J547" i="2"/>
  <c r="P547" i="2" s="1"/>
  <c r="V547" i="2" s="1"/>
  <c r="AB547" i="2" s="1"/>
  <c r="P548" i="2"/>
  <c r="V548" i="2" s="1"/>
  <c r="AB548" i="2" s="1"/>
  <c r="J656" i="2"/>
  <c r="P656" i="2" s="1"/>
  <c r="V656" i="2" s="1"/>
  <c r="AB656" i="2" s="1"/>
  <c r="J496" i="2"/>
  <c r="P496" i="2" s="1"/>
  <c r="V496" i="2" s="1"/>
  <c r="AB496" i="2" s="1"/>
  <c r="P497" i="2"/>
  <c r="V497" i="2" s="1"/>
  <c r="AB497" i="2" s="1"/>
  <c r="Q624" i="2"/>
  <c r="W624" i="2" s="1"/>
  <c r="AC624" i="2" s="1"/>
  <c r="K623" i="2"/>
  <c r="Q623" i="2" s="1"/>
  <c r="W623" i="2" s="1"/>
  <c r="AC623" i="2" s="1"/>
  <c r="I508" i="2"/>
  <c r="G578" i="4"/>
  <c r="H578" i="4"/>
  <c r="N578" i="4" s="1"/>
  <c r="T578" i="4" s="1"/>
  <c r="Z578" i="4" s="1"/>
  <c r="G577" i="4" l="1"/>
  <c r="M577" i="4" s="1"/>
  <c r="S577" i="4" s="1"/>
  <c r="Y577" i="4" s="1"/>
  <c r="M578" i="4"/>
  <c r="S578" i="4" s="1"/>
  <c r="Y578" i="4" s="1"/>
  <c r="J507" i="2"/>
  <c r="P507" i="2" s="1"/>
  <c r="V507" i="2" s="1"/>
  <c r="AB507" i="2" s="1"/>
  <c r="I507" i="2"/>
  <c r="O507" i="2" s="1"/>
  <c r="U507" i="2" s="1"/>
  <c r="AA507" i="2" s="1"/>
  <c r="O508" i="2"/>
  <c r="U508" i="2" s="1"/>
  <c r="AA508" i="2" s="1"/>
  <c r="I845" i="2"/>
  <c r="O845" i="2" s="1"/>
  <c r="U845" i="2" s="1"/>
  <c r="AA845" i="2" s="1"/>
  <c r="O846" i="2"/>
  <c r="U846" i="2" s="1"/>
  <c r="AA846" i="2" s="1"/>
  <c r="P343" i="2"/>
  <c r="V343" i="2" s="1"/>
  <c r="AB343" i="2" s="1"/>
  <c r="J335" i="2"/>
  <c r="P335" i="2" s="1"/>
  <c r="V335" i="2" s="1"/>
  <c r="AB335" i="2" s="1"/>
  <c r="O568" i="2"/>
  <c r="U568" i="2" s="1"/>
  <c r="AA568" i="2" s="1"/>
  <c r="I567" i="2"/>
  <c r="O567" i="2" s="1"/>
  <c r="U567" i="2" s="1"/>
  <c r="AA567" i="2" s="1"/>
  <c r="I335" i="2"/>
  <c r="O335" i="2" s="1"/>
  <c r="U335" i="2" s="1"/>
  <c r="AA335" i="2" s="1"/>
  <c r="P568" i="2"/>
  <c r="V568" i="2" s="1"/>
  <c r="AB568" i="2" s="1"/>
  <c r="J567" i="2"/>
  <c r="P567" i="2" s="1"/>
  <c r="V567" i="2" s="1"/>
  <c r="AB567" i="2" s="1"/>
  <c r="H577" i="4"/>
  <c r="G567" i="4" l="1"/>
  <c r="M567" i="4" s="1"/>
  <c r="S567" i="4" s="1"/>
  <c r="Y567" i="4" s="1"/>
  <c r="H567" i="4"/>
  <c r="N567" i="4" s="1"/>
  <c r="T567" i="4" s="1"/>
  <c r="Z567" i="4" s="1"/>
  <c r="N577" i="4"/>
  <c r="T577" i="4" s="1"/>
  <c r="Z577" i="4" s="1"/>
  <c r="J848" i="2"/>
  <c r="H15" i="4" l="1"/>
  <c r="H653" i="4" s="1"/>
  <c r="N653" i="4" s="1"/>
  <c r="T653" i="4" s="1"/>
  <c r="Z653" i="4" s="1"/>
  <c r="G15" i="4"/>
  <c r="G653" i="4" s="1"/>
  <c r="M653" i="4" s="1"/>
  <c r="S653" i="4" s="1"/>
  <c r="Y653" i="4" s="1"/>
  <c r="J847" i="2"/>
  <c r="P848" i="2"/>
  <c r="V848" i="2" s="1"/>
  <c r="AB848" i="2" s="1"/>
  <c r="I165" i="2"/>
  <c r="M15" i="4" l="1"/>
  <c r="S15" i="4" s="1"/>
  <c r="Y15" i="4" s="1"/>
  <c r="N15" i="4"/>
  <c r="T15" i="4" s="1"/>
  <c r="Z15" i="4" s="1"/>
  <c r="J846" i="2"/>
  <c r="P847" i="2"/>
  <c r="V847" i="2" s="1"/>
  <c r="AB847" i="2" s="1"/>
  <c r="I164" i="2"/>
  <c r="O164" i="2" s="1"/>
  <c r="U164" i="2" s="1"/>
  <c r="AA164" i="2" s="1"/>
  <c r="O165" i="2"/>
  <c r="U165" i="2" s="1"/>
  <c r="AA165" i="2" s="1"/>
  <c r="K522" i="2"/>
  <c r="K521" i="2" l="1"/>
  <c r="Q522" i="2"/>
  <c r="W522" i="2" s="1"/>
  <c r="AC522" i="2" s="1"/>
  <c r="I12" i="2"/>
  <c r="O12" i="2" s="1"/>
  <c r="U12" i="2" s="1"/>
  <c r="AA12" i="2" s="1"/>
  <c r="J845" i="2"/>
  <c r="P846" i="2"/>
  <c r="V846" i="2" s="1"/>
  <c r="AB846" i="2" s="1"/>
  <c r="D161" i="4"/>
  <c r="D163" i="4" s="1"/>
  <c r="F61" i="2"/>
  <c r="F62" i="2" s="1"/>
  <c r="K516" i="2" l="1"/>
  <c r="Q521" i="2"/>
  <c r="W521" i="2" s="1"/>
  <c r="AC521" i="2" s="1"/>
  <c r="P845" i="2"/>
  <c r="V845" i="2" s="1"/>
  <c r="AB845" i="2" s="1"/>
  <c r="J879" i="2"/>
  <c r="P879" i="2" s="1"/>
  <c r="V879" i="2" s="1"/>
  <c r="AB879" i="2" s="1"/>
  <c r="D162" i="4"/>
  <c r="F63" i="2"/>
  <c r="K515" i="2" l="1"/>
  <c r="Q515" i="2" s="1"/>
  <c r="W515" i="2" s="1"/>
  <c r="AC515" i="2" s="1"/>
  <c r="Q516" i="2"/>
  <c r="W516" i="2" s="1"/>
  <c r="AC516" i="2" s="1"/>
  <c r="K385" i="2"/>
  <c r="K394" i="2"/>
  <c r="K430" i="2"/>
  <c r="K444" i="2"/>
  <c r="K472" i="2"/>
  <c r="K725" i="2"/>
  <c r="Q725" i="2" s="1"/>
  <c r="W725" i="2" s="1"/>
  <c r="AC725" i="2" s="1"/>
  <c r="K866" i="2"/>
  <c r="Q866" i="2" s="1"/>
  <c r="W866" i="2" s="1"/>
  <c r="AC866" i="2" s="1"/>
  <c r="K443" i="2" l="1"/>
  <c r="Q444" i="2"/>
  <c r="W444" i="2" s="1"/>
  <c r="AC444" i="2" s="1"/>
  <c r="K429" i="2"/>
  <c r="Q429" i="2" s="1"/>
  <c r="W429" i="2" s="1"/>
  <c r="AC429" i="2" s="1"/>
  <c r="Q430" i="2"/>
  <c r="W430" i="2" s="1"/>
  <c r="AC430" i="2" s="1"/>
  <c r="K393" i="2"/>
  <c r="Q393" i="2" s="1"/>
  <c r="W393" i="2" s="1"/>
  <c r="AC393" i="2" s="1"/>
  <c r="Q394" i="2"/>
  <c r="W394" i="2" s="1"/>
  <c r="AC394" i="2" s="1"/>
  <c r="K471" i="2"/>
  <c r="Q472" i="2"/>
  <c r="W472" i="2" s="1"/>
  <c r="AC472" i="2" s="1"/>
  <c r="K384" i="2"/>
  <c r="Q384" i="2" s="1"/>
  <c r="W384" i="2" s="1"/>
  <c r="AC384" i="2" s="1"/>
  <c r="Q385" i="2"/>
  <c r="W385" i="2" s="1"/>
  <c r="AC385" i="2" s="1"/>
  <c r="K865" i="2"/>
  <c r="K382" i="2"/>
  <c r="Q382" i="2" s="1"/>
  <c r="W382" i="2" s="1"/>
  <c r="AC382" i="2" s="1"/>
  <c r="K862" i="2" l="1"/>
  <c r="Q865" i="2"/>
  <c r="W865" i="2" s="1"/>
  <c r="AC865" i="2" s="1"/>
  <c r="K456" i="2"/>
  <c r="Q471" i="2"/>
  <c r="W471" i="2" s="1"/>
  <c r="AC471" i="2" s="1"/>
  <c r="K439" i="2"/>
  <c r="Q443" i="2"/>
  <c r="W443" i="2" s="1"/>
  <c r="AC443" i="2" s="1"/>
  <c r="K381" i="2"/>
  <c r="K438" i="2" l="1"/>
  <c r="Q438" i="2" s="1"/>
  <c r="W438" i="2" s="1"/>
  <c r="AC438" i="2" s="1"/>
  <c r="Q439" i="2"/>
  <c r="W439" i="2" s="1"/>
  <c r="AC439" i="2" s="1"/>
  <c r="K861" i="2"/>
  <c r="Q861" i="2" s="1"/>
  <c r="W861" i="2" s="1"/>
  <c r="AC861" i="2" s="1"/>
  <c r="Q862" i="2"/>
  <c r="W862" i="2" s="1"/>
  <c r="AC862" i="2" s="1"/>
  <c r="K374" i="2"/>
  <c r="Q381" i="2"/>
  <c r="W381" i="2" s="1"/>
  <c r="AC381" i="2" s="1"/>
  <c r="K446" i="2"/>
  <c r="Q446" i="2" s="1"/>
  <c r="W446" i="2" s="1"/>
  <c r="AC446" i="2" s="1"/>
  <c r="Q456" i="2"/>
  <c r="W456" i="2" s="1"/>
  <c r="AC456" i="2" s="1"/>
  <c r="K303" i="2"/>
  <c r="K576" i="2"/>
  <c r="K571" i="2"/>
  <c r="K324" i="2"/>
  <c r="Q324" i="2" s="1"/>
  <c r="W324" i="2" s="1"/>
  <c r="AC324" i="2" s="1"/>
  <c r="K422" i="2"/>
  <c r="Q303" i="2" l="1"/>
  <c r="W303" i="2" s="1"/>
  <c r="AC303" i="2" s="1"/>
  <c r="K284" i="2"/>
  <c r="K570" i="2"/>
  <c r="Q571" i="2"/>
  <c r="W571" i="2" s="1"/>
  <c r="AC571" i="2" s="1"/>
  <c r="K575" i="2"/>
  <c r="Q576" i="2"/>
  <c r="W576" i="2" s="1"/>
  <c r="AC576" i="2" s="1"/>
  <c r="K421" i="2"/>
  <c r="Q422" i="2"/>
  <c r="W422" i="2" s="1"/>
  <c r="AC422" i="2" s="1"/>
  <c r="K373" i="2"/>
  <c r="Q373" i="2" s="1"/>
  <c r="W373" i="2" s="1"/>
  <c r="AC373" i="2" s="1"/>
  <c r="Q374" i="2"/>
  <c r="W374" i="2" s="1"/>
  <c r="AC374" i="2" s="1"/>
  <c r="K848" i="2"/>
  <c r="K283" i="2" l="1"/>
  <c r="Q284" i="2"/>
  <c r="W284" i="2" s="1"/>
  <c r="AC284" i="2" s="1"/>
  <c r="K343" i="2"/>
  <c r="Q421" i="2"/>
  <c r="W421" i="2" s="1"/>
  <c r="AC421" i="2" s="1"/>
  <c r="K569" i="2"/>
  <c r="Q570" i="2"/>
  <c r="W570" i="2" s="1"/>
  <c r="AC570" i="2" s="1"/>
  <c r="K847" i="2"/>
  <c r="Q848" i="2"/>
  <c r="W848" i="2" s="1"/>
  <c r="AC848" i="2" s="1"/>
  <c r="K574" i="2"/>
  <c r="Q574" i="2" s="1"/>
  <c r="W574" i="2" s="1"/>
  <c r="AC574" i="2" s="1"/>
  <c r="Q575" i="2"/>
  <c r="W575" i="2" s="1"/>
  <c r="AC575" i="2" s="1"/>
  <c r="K514" i="2"/>
  <c r="Q569" i="2" l="1"/>
  <c r="W569" i="2" s="1"/>
  <c r="AC569" i="2" s="1"/>
  <c r="K568" i="2"/>
  <c r="K277" i="2"/>
  <c r="Q283" i="2"/>
  <c r="W283" i="2" s="1"/>
  <c r="AC283" i="2" s="1"/>
  <c r="K508" i="2"/>
  <c r="Q514" i="2"/>
  <c r="W514" i="2" s="1"/>
  <c r="AC514" i="2" s="1"/>
  <c r="K846" i="2"/>
  <c r="Q847" i="2"/>
  <c r="W847" i="2" s="1"/>
  <c r="AC847" i="2" s="1"/>
  <c r="K335" i="2"/>
  <c r="Q335" i="2" s="1"/>
  <c r="W335" i="2" s="1"/>
  <c r="AC335" i="2" s="1"/>
  <c r="Q343" i="2"/>
  <c r="W343" i="2" s="1"/>
  <c r="AC343" i="2" s="1"/>
  <c r="I234" i="2"/>
  <c r="O234" i="2" s="1"/>
  <c r="U234" i="2" s="1"/>
  <c r="AA234" i="2" s="1"/>
  <c r="K845" i="2" l="1"/>
  <c r="Q845" i="2" s="1"/>
  <c r="W845" i="2" s="1"/>
  <c r="AC845" i="2" s="1"/>
  <c r="Q846" i="2"/>
  <c r="W846" i="2" s="1"/>
  <c r="AC846" i="2" s="1"/>
  <c r="K276" i="2"/>
  <c r="Q277" i="2"/>
  <c r="W277" i="2" s="1"/>
  <c r="AC277" i="2" s="1"/>
  <c r="K567" i="2"/>
  <c r="Q567" i="2" s="1"/>
  <c r="W567" i="2" s="1"/>
  <c r="AC567" i="2" s="1"/>
  <c r="Q568" i="2"/>
  <c r="W568" i="2" s="1"/>
  <c r="AC568" i="2" s="1"/>
  <c r="K507" i="2"/>
  <c r="Q507" i="2" s="1"/>
  <c r="W507" i="2" s="1"/>
  <c r="AC507" i="2" s="1"/>
  <c r="Q508" i="2"/>
  <c r="W508" i="2" s="1"/>
  <c r="AC508" i="2" s="1"/>
  <c r="I218" i="2"/>
  <c r="O218" i="2" s="1"/>
  <c r="U218" i="2" s="1"/>
  <c r="AA218" i="2" s="1"/>
  <c r="K758" i="2"/>
  <c r="I758" i="2"/>
  <c r="O758" i="2" s="1"/>
  <c r="U758" i="2" s="1"/>
  <c r="AA758" i="2" s="1"/>
  <c r="I34" i="4"/>
  <c r="I27" i="4"/>
  <c r="I21" i="4"/>
  <c r="O21" i="4" s="1"/>
  <c r="U21" i="4" s="1"/>
  <c r="AA21" i="4" s="1"/>
  <c r="I24" i="4"/>
  <c r="O24" i="4" s="1"/>
  <c r="U24" i="4" s="1"/>
  <c r="AA24" i="4" s="1"/>
  <c r="I55" i="4"/>
  <c r="I613" i="4"/>
  <c r="I618" i="4"/>
  <c r="I620" i="4"/>
  <c r="O620" i="4" s="1"/>
  <c r="U620" i="4" s="1"/>
  <c r="AA620" i="4" s="1"/>
  <c r="I58" i="4"/>
  <c r="I316" i="4"/>
  <c r="I547" i="4"/>
  <c r="O547" i="4" s="1"/>
  <c r="U547" i="4" s="1"/>
  <c r="AA547" i="4" s="1"/>
  <c r="I578" i="4"/>
  <c r="O578" i="4" s="1"/>
  <c r="U578" i="4" s="1"/>
  <c r="AA578" i="4" s="1"/>
  <c r="I74" i="4"/>
  <c r="O74" i="4" s="1"/>
  <c r="U74" i="4" s="1"/>
  <c r="AA74" i="4" s="1"/>
  <c r="I482" i="4"/>
  <c r="I545" i="4"/>
  <c r="I544" i="4" l="1"/>
  <c r="O545" i="4"/>
  <c r="U545" i="4" s="1"/>
  <c r="AA545" i="4" s="1"/>
  <c r="I57" i="4"/>
  <c r="O57" i="4" s="1"/>
  <c r="U57" i="4" s="1"/>
  <c r="AA57" i="4" s="1"/>
  <c r="O58" i="4"/>
  <c r="U58" i="4" s="1"/>
  <c r="AA58" i="4" s="1"/>
  <c r="I50" i="4"/>
  <c r="O50" i="4" s="1"/>
  <c r="U50" i="4" s="1"/>
  <c r="AA50" i="4" s="1"/>
  <c r="O55" i="4"/>
  <c r="U55" i="4" s="1"/>
  <c r="AA55" i="4" s="1"/>
  <c r="I617" i="4"/>
  <c r="O618" i="4"/>
  <c r="U618" i="4" s="1"/>
  <c r="AA618" i="4" s="1"/>
  <c r="I479" i="4"/>
  <c r="O482" i="4"/>
  <c r="U482" i="4" s="1"/>
  <c r="AA482" i="4" s="1"/>
  <c r="I312" i="4"/>
  <c r="O312" i="4" s="1"/>
  <c r="U312" i="4" s="1"/>
  <c r="AA312" i="4" s="1"/>
  <c r="O316" i="4"/>
  <c r="U316" i="4" s="1"/>
  <c r="AA316" i="4" s="1"/>
  <c r="I612" i="4"/>
  <c r="O613" i="4"/>
  <c r="U613" i="4" s="1"/>
  <c r="AA613" i="4" s="1"/>
  <c r="I26" i="4"/>
  <c r="O26" i="4" s="1"/>
  <c r="U26" i="4" s="1"/>
  <c r="AA26" i="4" s="1"/>
  <c r="O27" i="4"/>
  <c r="U27" i="4" s="1"/>
  <c r="AA27" i="4" s="1"/>
  <c r="I33" i="4"/>
  <c r="O33" i="4" s="1"/>
  <c r="U33" i="4" s="1"/>
  <c r="AA33" i="4" s="1"/>
  <c r="O34" i="4"/>
  <c r="U34" i="4" s="1"/>
  <c r="AA34" i="4" s="1"/>
  <c r="K656" i="2"/>
  <c r="Q656" i="2" s="1"/>
  <c r="W656" i="2" s="1"/>
  <c r="AC656" i="2" s="1"/>
  <c r="Q758" i="2"/>
  <c r="W758" i="2" s="1"/>
  <c r="AC758" i="2" s="1"/>
  <c r="K218" i="2"/>
  <c r="Q218" i="2" s="1"/>
  <c r="W218" i="2" s="1"/>
  <c r="AC218" i="2" s="1"/>
  <c r="Q276" i="2"/>
  <c r="W276" i="2" s="1"/>
  <c r="AC276" i="2" s="1"/>
  <c r="I20" i="4"/>
  <c r="O20" i="4" s="1"/>
  <c r="U20" i="4" s="1"/>
  <c r="AA20" i="4" s="1"/>
  <c r="I23" i="4"/>
  <c r="O23" i="4" s="1"/>
  <c r="U23" i="4" s="1"/>
  <c r="AA23" i="4" s="1"/>
  <c r="I73" i="4"/>
  <c r="I577" i="4"/>
  <c r="I656" i="2"/>
  <c r="O656" i="2" s="1"/>
  <c r="U656" i="2" s="1"/>
  <c r="AA656" i="2" s="1"/>
  <c r="I636" i="4"/>
  <c r="O636" i="4" s="1"/>
  <c r="U636" i="4" s="1"/>
  <c r="AA636" i="4" s="1"/>
  <c r="I311" i="4" l="1"/>
  <c r="O311" i="4" s="1"/>
  <c r="U311" i="4" s="1"/>
  <c r="AA311" i="4" s="1"/>
  <c r="I616" i="4"/>
  <c r="O617" i="4"/>
  <c r="U617" i="4" s="1"/>
  <c r="AA617" i="4" s="1"/>
  <c r="I567" i="4"/>
  <c r="O567" i="4" s="1"/>
  <c r="U567" i="4" s="1"/>
  <c r="AA567" i="4" s="1"/>
  <c r="O577" i="4"/>
  <c r="U577" i="4" s="1"/>
  <c r="AA577" i="4" s="1"/>
  <c r="I46" i="4"/>
  <c r="O46" i="4" s="1"/>
  <c r="U46" i="4" s="1"/>
  <c r="AA46" i="4" s="1"/>
  <c r="O73" i="4"/>
  <c r="U73" i="4" s="1"/>
  <c r="AA73" i="4" s="1"/>
  <c r="I611" i="4"/>
  <c r="O612" i="4"/>
  <c r="U612" i="4" s="1"/>
  <c r="AA612" i="4" s="1"/>
  <c r="I473" i="4"/>
  <c r="O473" i="4" s="1"/>
  <c r="U473" i="4" s="1"/>
  <c r="AA473" i="4" s="1"/>
  <c r="O479" i="4"/>
  <c r="U479" i="4" s="1"/>
  <c r="AA479" i="4" s="1"/>
  <c r="I520" i="4"/>
  <c r="O520" i="4" s="1"/>
  <c r="U520" i="4" s="1"/>
  <c r="AA520" i="4" s="1"/>
  <c r="O544" i="4"/>
  <c r="U544" i="4" s="1"/>
  <c r="AA544" i="4" s="1"/>
  <c r="I45" i="4"/>
  <c r="O45" i="4" s="1"/>
  <c r="U45" i="4" s="1"/>
  <c r="AA45" i="4" s="1"/>
  <c r="K879" i="2"/>
  <c r="Q879" i="2" s="1"/>
  <c r="W879" i="2" s="1"/>
  <c r="AC879" i="2" s="1"/>
  <c r="I16" i="4"/>
  <c r="O16" i="4" s="1"/>
  <c r="U16" i="4" s="1"/>
  <c r="AA16" i="4" s="1"/>
  <c r="I879" i="2"/>
  <c r="O879" i="2" s="1"/>
  <c r="U879" i="2" s="1"/>
  <c r="AA879" i="2" s="1"/>
  <c r="I633" i="4"/>
  <c r="I594" i="4"/>
  <c r="O594" i="4" s="1"/>
  <c r="U594" i="4" s="1"/>
  <c r="AA594" i="4" s="1"/>
  <c r="O611" i="4" l="1"/>
  <c r="U611" i="4" s="1"/>
  <c r="AA611" i="4" s="1"/>
  <c r="I610" i="4"/>
  <c r="O610" i="4" s="1"/>
  <c r="U610" i="4" s="1"/>
  <c r="AA610" i="4" s="1"/>
  <c r="I632" i="4"/>
  <c r="O633" i="4"/>
  <c r="U633" i="4" s="1"/>
  <c r="AA633" i="4" s="1"/>
  <c r="O616" i="4"/>
  <c r="U616" i="4" s="1"/>
  <c r="AA616" i="4" s="1"/>
  <c r="I615" i="4"/>
  <c r="O615" i="4" s="1"/>
  <c r="U615" i="4" s="1"/>
  <c r="AA615" i="4" s="1"/>
  <c r="I556" i="4"/>
  <c r="O556" i="4" s="1"/>
  <c r="U556" i="4" s="1"/>
  <c r="AA556" i="4" s="1"/>
  <c r="I609" i="4" l="1"/>
  <c r="O609" i="4" s="1"/>
  <c r="U609" i="4" s="1"/>
  <c r="AA609" i="4" s="1"/>
  <c r="O632" i="4"/>
  <c r="U632" i="4" s="1"/>
  <c r="AA632" i="4" s="1"/>
  <c r="I555" i="4"/>
  <c r="O555" i="4" s="1"/>
  <c r="U555" i="4" s="1"/>
  <c r="AA555" i="4" s="1"/>
  <c r="I301" i="4"/>
  <c r="I300" i="4" l="1"/>
  <c r="O301" i="4"/>
  <c r="U301" i="4" s="1"/>
  <c r="AA301" i="4" s="1"/>
  <c r="I554" i="4"/>
  <c r="I167" i="4" l="1"/>
  <c r="O167" i="4" s="1"/>
  <c r="U167" i="4" s="1"/>
  <c r="AA167" i="4" s="1"/>
  <c r="O300" i="4"/>
  <c r="U300" i="4" s="1"/>
  <c r="AA300" i="4" s="1"/>
  <c r="I515" i="4"/>
  <c r="O554" i="4"/>
  <c r="U554" i="4" s="1"/>
  <c r="AA554" i="4" s="1"/>
  <c r="I15" i="4" l="1"/>
  <c r="O515" i="4"/>
  <c r="U515" i="4" s="1"/>
  <c r="AA515" i="4" s="1"/>
  <c r="I653" i="4" l="1"/>
  <c r="O653" i="4" s="1"/>
  <c r="U653" i="4" s="1"/>
  <c r="AA653" i="4" s="1"/>
  <c r="O15" i="4"/>
  <c r="U15" i="4" s="1"/>
  <c r="AA15" i="4" s="1"/>
</calcChain>
</file>

<file path=xl/sharedStrings.xml><?xml version="1.0" encoding="utf-8"?>
<sst xmlns="http://schemas.openxmlformats.org/spreadsheetml/2006/main" count="5900" uniqueCount="441">
  <si>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</si>
  <si>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</si>
  <si>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</si>
  <si>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</si>
  <si>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</si>
  <si>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</si>
  <si>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</si>
  <si>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</si>
  <si>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</si>
  <si>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</si>
  <si>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</si>
  <si>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</si>
  <si>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</si>
  <si>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</si>
  <si>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</si>
  <si>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</si>
  <si>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</si>
  <si>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</si>
  <si>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</si>
  <si>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</si>
  <si>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</si>
  <si>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</si>
  <si>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</si>
  <si>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</si>
  <si>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</si>
  <si>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</si>
  <si>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</si>
  <si>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</si>
  <si>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</si>
  <si>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</si>
  <si>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</si>
  <si>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</si>
  <si>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</si>
  <si>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</si>
  <si>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</si>
  <si>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</si>
  <si>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</si>
  <si>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</si>
  <si>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</si>
  <si>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</si>
  <si>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</si>
  <si>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</si>
  <si>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</si>
  <si>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</si>
  <si>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Социальные выплаты гражданам, кроме публичных нормативных социальных выплат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</si>
  <si>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</si>
  <si>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</si>
  <si>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</si>
  <si>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</si>
  <si>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</si>
  <si>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</si>
  <si>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</si>
  <si>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</si>
  <si>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</si>
  <si>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</si>
  <si>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</si>
  <si>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</si>
  <si>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</si>
  <si>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</si>
  <si>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</si>
  <si>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</si>
  <si>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</si>
  <si>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</si>
  <si>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</si>
  <si>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</si>
  <si>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</si>
  <si>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</si>
  <si>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</si>
  <si>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</si>
  <si>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</si>
  <si>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</si>
  <si>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</si>
  <si>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</si>
  <si>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</si>
  <si>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</si>
  <si>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</si>
  <si>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</si>
  <si>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</si>
  <si>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</si>
  <si>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</si>
  <si>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</si>
  <si>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</si>
  <si>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</si>
  <si>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</si>
  <si>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</si>
  <si>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</si>
  <si>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</si>
  <si>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</si>
  <si>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</si>
  <si>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</si>
  <si>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</si>
  <si>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</si>
  <si>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</si>
  <si>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</si>
  <si>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</si>
  <si>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</si>
  <si>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</si>
  <si>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</si>
  <si>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</si>
  <si>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</si>
  <si>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</si>
  <si>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</si>
  <si>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</si>
  <si>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</si>
  <si>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</si>
  <si>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</si>
  <si>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</si>
  <si>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</si>
  <si>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</si>
  <si>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</si>
  <si>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</si>
  <si>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</si>
  <si>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</si>
  <si>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</si>
  <si>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</si>
  <si>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</si>
  <si>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</si>
  <si>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</si>
  <si>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</si>
  <si>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</si>
  <si>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</si>
  <si>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</si>
  <si>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</si>
  <si>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</si>
  <si>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</si>
  <si>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</si>
  <si>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</si>
  <si>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</si>
  <si>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</si>
  <si>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</si>
  <si>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88020</t>
  </si>
  <si>
    <t>Дотации</t>
  </si>
  <si>
    <t>Поддержка мер по обеспечению сбалансированности бюджетов сельских поселений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</si>
  <si>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</si>
  <si>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</si>
  <si>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</si>
  <si>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</si>
  <si>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</si>
  <si>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</si>
  <si>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</si>
  <si>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</si>
  <si>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</si>
  <si>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</si>
  <si>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</si>
  <si>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</si>
  <si>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</si>
  <si>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</si>
  <si>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</si>
  <si>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</si>
  <si>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</si>
  <si>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</si>
  <si>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</si>
  <si>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</si>
  <si>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</si>
  <si>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</si>
  <si>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</si>
  <si>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</si>
  <si>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</si>
  <si>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</si>
  <si>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</si>
  <si>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</si>
  <si>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</si>
  <si>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</si>
  <si>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</si>
  <si>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</si>
  <si>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</si>
  <si>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</si>
  <si>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</si>
  <si>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</si>
  <si>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</si>
  <si>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</si>
  <si>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</si>
  <si>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</si>
  <si>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</si>
  <si>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</si>
  <si>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</si>
  <si>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</si>
  <si>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</si>
  <si>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</si>
  <si>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</si>
  <si>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</si>
  <si>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</si>
  <si>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</si>
  <si>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</si>
  <si>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</si>
  <si>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</si>
  <si>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</si>
  <si>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</si>
  <si>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</si>
  <si>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</si>
  <si>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</si>
  <si>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</si>
  <si>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</si>
  <si>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</si>
  <si>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</si>
  <si>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</si>
  <si>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</si>
  <si>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</si>
  <si>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</si>
  <si>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</si>
  <si>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</si>
  <si>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</si>
  <si>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</si>
  <si>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</si>
  <si>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</si>
  <si>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</si>
  <si>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</si>
  <si>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</si>
  <si>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</si>
  <si>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</si>
  <si>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</si>
  <si>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</si>
  <si>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</si>
  <si>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</si>
  <si>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</si>
  <si>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</si>
  <si>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</si>
  <si>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Общественно значимые культурные мероприятия в рамках проекта "ЛЮБО-ДОРОГО"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</si>
  <si>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</si>
  <si>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</si>
  <si>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</si>
  <si>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</si>
  <si>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</si>
  <si>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</si>
  <si>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</si>
  <si>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</si>
  <si>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</si>
  <si>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</si>
  <si>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</si>
  <si>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</si>
  <si>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</si>
  <si>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</si>
  <si>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</si>
  <si>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</si>
  <si>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</si>
  <si>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</si>
  <si>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</si>
  <si>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</si>
  <si>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</si>
  <si>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</si>
  <si>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</si>
  <si>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83200</t>
  </si>
  <si>
    <t>Резервные средства на дорожную деятельность</t>
  </si>
  <si>
    <t>Дорожное хозяйство (дорожные фонды)</t>
  </si>
  <si>
    <t>88320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</si>
  <si>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</si>
  <si>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</si>
  <si>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</si>
  <si>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</si>
  <si>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</si>
  <si>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</si>
  <si>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</si>
  <si>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</si>
  <si>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</si>
  <si>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</si>
  <si>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</si>
  <si>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</si>
  <si>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</si>
  <si>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</si>
  <si>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</si>
  <si>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</si>
  <si>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</si>
  <si>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</si>
  <si>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</si>
  <si>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</si>
  <si>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</si>
  <si>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I. МУНИЦИПАЛЬНЫЕ ПРОГРАММЫ МУНИЦИПАЛЬНОГО ОБРАЗОВАНИЯ "ПРИМОРСКИЙ МУНИЦИПАЛЬНЫЙ РАЙОН"</t>
  </si>
  <si>
    <t xml:space="preserve">Мероприятия по развитию физической культуры и спорта в муниципальных образованиях 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</si>
  <si>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</si>
  <si>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</si>
  <si>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</si>
  <si>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</si>
  <si>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</si>
  <si>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</si>
  <si>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</si>
  <si>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</si>
  <si>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</si>
  <si>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</si>
  <si>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</si>
  <si>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</si>
  <si>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</si>
  <si>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</si>
  <si>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</si>
  <si>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</si>
  <si>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</si>
  <si>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</si>
  <si>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</si>
  <si>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</si>
  <si>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</si>
  <si>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</si>
  <si>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</si>
  <si>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</si>
  <si>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</si>
  <si>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</si>
  <si>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</si>
  <si>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5393Д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</si>
  <si>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</si>
  <si>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Федеральный проект "Дорожная сеть"</t>
  </si>
  <si>
    <t>R1</t>
  </si>
  <si>
    <t>P2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</si>
  <si>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</si>
  <si>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</si>
  <si>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S8170</t>
  </si>
  <si>
    <t>Оснащение образовательных организаций Архангельской области специальными транспортными средствами</t>
  </si>
  <si>
    <t>S8240</t>
  </si>
  <si>
    <t>Обеспечение устойчивого развития сельских территорий</t>
  </si>
  <si>
    <t>Е2</t>
  </si>
  <si>
    <t>Создание в общеобразовательных организациях, расположенных в сельской местности условий для занятий физической культурой и спортом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</si>
  <si>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</si>
  <si>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Федеральный проект "Успех каждого ребенка"</t>
  </si>
  <si>
    <t>S8530</t>
  </si>
  <si>
    <t>Мероприятия по реализации молодежной политики в муниципальных образованиях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</si>
  <si>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</si>
  <si>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</si>
  <si>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</si>
  <si>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</si>
  <si>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Федеральный проект "Современная школа"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</si>
  <si>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</t>
  </si>
  <si>
    <t>S6840</t>
  </si>
  <si>
    <t>S6720</t>
  </si>
  <si>
    <t>Установка ограждений территории муниципальных образовательных организаций</t>
  </si>
  <si>
    <t>Установка и обслуживание систем видеонаблюдения в муниципальных образовательных организациях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</si>
  <si>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и повышение финансовой грамотности на территории Приморского района»</t>
  </si>
  <si>
    <t>2020 год</t>
  </si>
  <si>
    <t>2021 год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</si>
  <si>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деятельность»</t>
  </si>
  <si>
    <t>Муниципальная программа муниципального образования «Приморский муниципальный район» «Развитие жилищно-коммунального хозяйства и охрана окружающей среды»</t>
  </si>
  <si>
    <t>Муниципальная программа муниципального образования «Приморский муниципальный район» «Развитие образования»</t>
  </si>
  <si>
    <t>Муниципальная программа муниципального образования "Приморский муниципальный район" «Развитие транспортной системы и формирование законопослушного поведения участников дорожного движения»</t>
  </si>
  <si>
    <t>Муниципальная программа муниципального образования «Приморский муниципальный район» "Развитие имущественно-земельных отношений"</t>
  </si>
  <si>
    <t>Муниципальная программа муниципального образования «Приморский муниципальный район» "Комплексное развитие сельских территорий Приморского района"</t>
  </si>
  <si>
    <t>Муниципальная программа муниципального образования «Приморский муниципальный район» «Развитие физической культуры и спорта,  повышение эффективности реализации молодежной и социальной политики»</t>
  </si>
  <si>
    <t>Муниципальная программа муниципального образования «Приморский муниципальный район» "Развитие местного самоуправления и поддержка социально ориентированных некоммерческих организаций»</t>
  </si>
  <si>
    <t>Подпрограмма  "Развитие туризма"</t>
  </si>
  <si>
    <t>Подпрограмма "Развитие архивного дела"</t>
  </si>
  <si>
    <t>Подпрограмма "Социальная политика"</t>
  </si>
  <si>
    <t xml:space="preserve">Подпрограмма "Поддержка социально ориентированных некоммерческих организаций" </t>
  </si>
  <si>
    <t>Подпрограмма "Развитие Соловецкого архипелага"</t>
  </si>
  <si>
    <t>Муниципальная программа муниципального образования «Приморский муниципальный район» «Развитие культуры и туризма»</t>
  </si>
  <si>
    <t>Подпрограмма "Культура"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</si>
  <si>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</si>
  <si>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правонарушений, противодействие преступности»</t>
  </si>
  <si>
    <t>2022 год</t>
  </si>
  <si>
    <t>S8460</t>
  </si>
  <si>
    <t>Формирование доступной среды для инвалидов в муниципальных районах и городских округах Архангельской области</t>
  </si>
  <si>
    <t>Подпрограмма "Совершенствование системы мероприятий реализации социальной политики"</t>
  </si>
  <si>
    <t>"Подпрограмма "Молодежь Приморского района"</t>
  </si>
  <si>
    <t>Подпрограмма  "Развитие физической культуры и спорта"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</si>
  <si>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</si>
  <si>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Мероприятия по профилактике экстремистских проявлений и межнациональных конфликтов</t>
  </si>
  <si>
    <t>S6830</t>
  </si>
  <si>
    <t>Укрепление материально-технической базы муниципальных дошкольных образовательных организаций</t>
  </si>
  <si>
    <t xml:space="preserve">Условно утверждаемые расходы </t>
  </si>
  <si>
    <t>Подпрограмма "Повышение устойчивости и надежности функционирования инфраструктуры жизнеобеспечения населения"</t>
  </si>
  <si>
    <t>F3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</si>
  <si>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реформирования ЖКХ</t>
  </si>
  <si>
    <t>Федеральный проект "Обеспечение устойчивого сокращения непригодного для проживания жилищного фонда"</t>
  </si>
  <si>
    <t>Реализация мероприятий по разработке проектной документации объекта "Строительство водопровода от дер. Рикасиха до пос. Лайский Док МО "Приморский муниципальный район"</t>
  </si>
  <si>
    <t>Реализация мероприятий по выполнению инженерных изысканий и привязке проекта к местности для объекта "Детский сад на 60 мест в пос. Лайский Док Приморского района Архангельской области"</t>
  </si>
  <si>
    <t>Реализация мероприятий по разработке проектной документации объекта"Строительство водопровода от ул. Дрейера д.1 корп.1 г.Архангельск МО "Город Архангельск" до ВОС дер. Рикасово д.27  МО "Заостровское" Приморский район"</t>
  </si>
  <si>
    <t>Подпрограмма "Развитие цифрового муниципального управления"</t>
  </si>
  <si>
    <t>Подпрограмма "Совершенствование системы муниципального управления"</t>
  </si>
  <si>
    <t>Подпрограмма "Развитие территориального общественного самоуправления"</t>
  </si>
  <si>
    <t>Подпрограмма "Улучшение условий и охраны труда"</t>
  </si>
  <si>
    <t>Софинансирование мероприятий по устройству источников наружного противопожарного водоснабжения (пожарных водоемов)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</si>
  <si>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«Приморский муниципальный район</t>
  </si>
  <si>
    <t>Содержание контейнерных площадок</t>
  </si>
  <si>
    <t>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</si>
  <si>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накоплению и транспортированию твердых коммунальных отходов и содержание мест захоронений</t>
  </si>
  <si>
    <t>S3080</t>
  </si>
  <si>
    <t>Проведение ремонтных работ на пассажирских судах водного транспорта</t>
  </si>
  <si>
    <t xml:space="preserve">Ведомственная структура расходов районного бюджета на 2020 год и на плановый период 2021 и 2022 годов 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</si>
  <si>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2020 год и на плановый период 2021 и 2022 годов</t>
  </si>
  <si>
    <t>Благоустройство</t>
  </si>
  <si>
    <t>Подпрограмма "Улучшение экологической обстановки"</t>
  </si>
  <si>
    <t>Подпрограмма "Обеспечение граждан жильём"</t>
  </si>
  <si>
    <t xml:space="preserve">Социальное обеспечение населения
</t>
  </si>
  <si>
    <t xml:space="preserve">Социальная политика
</t>
  </si>
  <si>
    <t>Подпрограмма "Повышние энергетической эффективности бюджетной сферы"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</si>
  <si>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</si>
  <si>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по развитию Соловецкого архипелага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</si>
  <si>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"Приморский муниципальный район"</t>
  </si>
  <si>
    <t>P5</t>
  </si>
  <si>
    <t>Федеральный проект "Спорт-норма жизни"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</si>
  <si>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</si>
  <si>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Утверждено</t>
  </si>
  <si>
    <t>Предлагаемые изменения</t>
  </si>
  <si>
    <t>Сумма</t>
  </si>
  <si>
    <t>Муниципальная программа муниципального образования «Приморский муниципальный район» «Формирование современной городской среды"</t>
  </si>
  <si>
    <t xml:space="preserve">﻿Реализация программ формирования современной городской среды
</t>
  </si>
  <si>
    <t>F2</t>
  </si>
  <si>
    <t xml:space="preserve">﻿
﻿Федеральный проект "Формирование комфортной городской среды"
</t>
  </si>
  <si>
    <t>L5760</t>
  </si>
  <si>
    <t xml:space="preserve">﻿Обеспечение комплексного развития сельских территорий
</t>
  </si>
  <si>
    <t xml:space="preserve">﻿Реализация мероприятий по улучшению жилищных условий граждан, проживающих на сельских территориях
</t>
  </si>
  <si>
    <t xml:space="preserve"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 за счет средств бюджетов субъектов Российской Федерации
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</si>
  <si>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строительства,за счет средств бюджетов субъектов Российской Федерации</t>
  </si>
  <si>
    <t>L1130</t>
  </si>
  <si>
    <t>А1</t>
  </si>
  <si>
    <t>Оснащение образовательных учреждений в сфере культуры (школ искусств и училищ) Архангельской области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</t>
  </si>
  <si>
    <t>Федеральный проект "Культурная среда"</t>
  </si>
  <si>
    <t>Реализация мероприятий в рамках договора участия в комплексном социально-экономическом развитии</t>
  </si>
  <si>
    <t>Иные выплаты населению</t>
  </si>
  <si>
    <t>S8400</t>
  </si>
  <si>
    <t>Проведение комплексных кадастровых работ</t>
  </si>
  <si>
    <t>Мероприятия по финансовой грамотности</t>
  </si>
  <si>
    <t>Работы по архитектурно-строительному проектированию объекта «Детский сад на 60 мест в пос. Боброво Приморского района».</t>
  </si>
  <si>
    <t>Отдельные мероприятия в сфере дошкольного образования</t>
  </si>
  <si>
    <t>Реализация условий соглашения о предоставлении дотации на поддержку мер по обеспечению сбалансированностибюджетов</t>
  </si>
  <si>
    <t>ОХРАНА ОКРУЖАЮЩЕЙ СРЕДЫ</t>
  </si>
  <si>
    <t>Другие вопросы в области охраны окружающей среды</t>
  </si>
  <si>
    <t>S6740</t>
  </si>
  <si>
    <t xml:space="preserve">Реализация мероприятий в сфере обращения с отходами производства и потребления, в том числе с твердыми коммунальными отходами
</t>
  </si>
  <si>
    <t xml:space="preserve">Содержание мест (площадок) накопления твердых коммунальных отходов
</t>
  </si>
  <si>
    <t>S6650</t>
  </si>
  <si>
    <t>Реализация мероприятий по проведению капитального ремонта многоквартирных домов</t>
  </si>
  <si>
    <t>Реализация мероприятий по выполнению инженерных изысканий и привязки типовых проектов для строительства объектов</t>
  </si>
  <si>
    <t>Реализация мероприятий по разработке проектно-сметной документации по обеспечению инженерной инфраструктурой земельных участков, предоставляемых многодетным семьям</t>
  </si>
  <si>
    <t xml:space="preserve">Реализация мероприятий в сфере санитарной очистки  и обращения с отходами на территории Приморского района
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</si>
  <si>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</si>
  <si>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S812Д</t>
  </si>
  <si>
    <t>Обслуживание государственного (муниципального) внутреннего долга</t>
  </si>
  <si>
    <t>тыс.рублей</t>
  </si>
  <si>
    <t>S875Д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</si>
  <si>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(дорожный фонд Архангельской области)
</t>
  </si>
  <si>
    <t>S6610</t>
  </si>
  <si>
    <t xml:space="preserve">Обустройство объектов размещения твердых коммунальных отходов
</t>
  </si>
  <si>
    <t>5232А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</si>
  <si>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на 60 мест в пос. Боброво Приморского района)</t>
  </si>
  <si>
    <t>L5769</t>
  </si>
  <si>
    <t xml:space="preserve">﻿Обеспечение комплексного развития сельских территорий (капитальный ремонт Катунинского сельского Дома культуры в пос. Катунино Приморского района)
</t>
  </si>
  <si>
    <t>Мероприятия по содержанию и ремонту автомобильных дорог</t>
  </si>
  <si>
    <t>Мероприятия по гражданско-патриотическому воспитанию граждан Российской Федерации и допризывной подготовке молодежи в муниципальных образованиях</t>
  </si>
  <si>
    <t>S8540</t>
  </si>
  <si>
    <t>Резервный фонд Правительства  Архангельской области</t>
  </si>
  <si>
    <t xml:space="preserve">ПРИЛОЖЕНИЕ № 6 </t>
  </si>
  <si>
    <t>ПРИЛОЖЕНИЕ № 3</t>
  </si>
  <si>
    <t>к решению Собрания депутатов  МО "Приморский муниципальный район"                                                  от 12 декабря 2019 г. № 122</t>
  </si>
  <si>
    <t>ПРИЛОЖЕНИЕ № 2</t>
  </si>
  <si>
    <t xml:space="preserve">к решению Собрания депутатов  МО "Приморский муниципальный район"                                                         от 16 апреля 2020 г. №168   </t>
  </si>
  <si>
    <t xml:space="preserve">к решению Собрания депутатов  МО "Приморский муниципальный район"                                                         от 16 апреля 2020 г. № 168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</si>
</sst>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0.0"/>
    <numFmt numFmtId="170" formatCode="#,##0.00_ ;[Red]\-#,##0.00\ "/>
    <numFmt numFmtId="171" formatCode="#,##0.0"/>
    <numFmt numFmtId="172" formatCode="#,##0.000"/>
    <numFmt numFmtId="173" formatCode="#,##0.0000"/>
    <numFmt numFmtId="174" formatCode="#,##0.0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137">
    <xf numFmtId="0" fontId="0" fillId="0" borderId="0" xfId="0"/>
    <xf numFmtId="0" fontId="1" fillId="2" borderId="0" xfId="1" applyFill="1"/>
    <xf numFmtId="0" fontId="1" fillId="2" borderId="0" xfId="1" applyFill="1" applyProtection="1">
      <protection hidden="1"/>
    </xf>
    <xf numFmtId="0" fontId="1" fillId="0" borderId="0" xfId="1" applyFill="1"/>
    <xf numFmtId="0" fontId="1" fillId="0" borderId="0" xfId="1" applyFill="1" applyAlignment="1">
      <alignment horizontal="right"/>
    </xf>
    <xf numFmtId="0" fontId="1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vertical="center"/>
      <protection hidden="1"/>
    </xf>
    <xf numFmtId="168" fontId="1" fillId="2" borderId="0" xfId="1" applyNumberFormat="1" applyFill="1"/>
    <xf numFmtId="169" fontId="1" fillId="2" borderId="0" xfId="1" applyNumberFormat="1" applyFill="1"/>
    <xf numFmtId="169" fontId="1" fillId="2" borderId="0" xfId="1" applyNumberFormat="1" applyFill="1" applyProtection="1">
      <protection hidden="1"/>
    </xf>
    <xf numFmtId="4" fontId="1" fillId="2" borderId="0" xfId="1" applyNumberFormat="1" applyFill="1"/>
    <xf numFmtId="4" fontId="6" fillId="2" borderId="0" xfId="1" applyNumberFormat="1" applyFont="1" applyFill="1"/>
    <xf numFmtId="0" fontId="6" fillId="2" borderId="0" xfId="1" applyFont="1" applyFill="1"/>
    <xf numFmtId="170" fontId="1" fillId="2" borderId="0" xfId="1" applyNumberFormat="1" applyFill="1"/>
    <xf numFmtId="0" fontId="3" fillId="0" borderId="7" xfId="1" applyNumberFormat="1" applyFont="1" applyFill="1" applyBorder="1" applyAlignment="1" applyProtection="1">
      <alignment wrapText="1"/>
      <protection hidden="1"/>
    </xf>
    <xf numFmtId="164" fontId="3" fillId="0" borderId="7" xfId="1" applyNumberFormat="1" applyFont="1" applyFill="1" applyBorder="1" applyAlignment="1" applyProtection="1">
      <alignment horizontal="center" wrapText="1"/>
      <protection hidden="1"/>
    </xf>
    <xf numFmtId="167" fontId="3" fillId="0" borderId="7" xfId="1" applyNumberFormat="1" applyFont="1" applyFill="1" applyBorder="1" applyAlignment="1" applyProtection="1">
      <alignment horizontal="center" wrapText="1"/>
      <protection hidden="1"/>
    </xf>
    <xf numFmtId="166" fontId="3" fillId="0" borderId="7" xfId="1" applyNumberFormat="1" applyFont="1" applyFill="1" applyBorder="1" applyAlignment="1" applyProtection="1">
      <alignment horizontal="center"/>
      <protection hidden="1"/>
    </xf>
    <xf numFmtId="1" fontId="3" fillId="0" borderId="7" xfId="1" applyNumberFormat="1" applyFont="1" applyFill="1" applyBorder="1" applyAlignment="1" applyProtection="1">
      <alignment horizontal="center"/>
      <protection hidden="1"/>
    </xf>
    <xf numFmtId="165" fontId="3" fillId="0" borderId="7" xfId="1" applyNumberFormat="1" applyFont="1" applyFill="1" applyBorder="1" applyAlignment="1" applyProtection="1">
      <alignment horizontal="center"/>
      <protection hidden="1"/>
    </xf>
    <xf numFmtId="164" fontId="3" fillId="0" borderId="7" xfId="1" applyNumberFormat="1" applyFont="1" applyFill="1" applyBorder="1" applyAlignment="1" applyProtection="1">
      <alignment horizontal="center"/>
      <protection hidden="1"/>
    </xf>
    <xf numFmtId="168" fontId="3" fillId="0" borderId="7" xfId="1" applyNumberFormat="1" applyFont="1" applyFill="1" applyBorder="1"/>
    <xf numFmtId="168" fontId="3" fillId="0" borderId="18" xfId="1" applyNumberFormat="1" applyFont="1" applyFill="1" applyBorder="1"/>
    <xf numFmtId="0" fontId="2" fillId="0" borderId="3" xfId="1" applyNumberFormat="1" applyFont="1" applyFill="1" applyBorder="1" applyAlignment="1" applyProtection="1">
      <alignment wrapText="1"/>
      <protection hidden="1"/>
    </xf>
    <xf numFmtId="164" fontId="2" fillId="0" borderId="3" xfId="1" applyNumberFormat="1" applyFont="1" applyFill="1" applyBorder="1" applyAlignment="1" applyProtection="1">
      <alignment horizontal="center" wrapText="1"/>
      <protection hidden="1"/>
    </xf>
    <xf numFmtId="167" fontId="2" fillId="0" borderId="3" xfId="1" applyNumberFormat="1" applyFont="1" applyFill="1" applyBorder="1" applyAlignment="1" applyProtection="1">
      <alignment horizontal="center" wrapText="1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168" fontId="2" fillId="0" borderId="3" xfId="1" applyNumberFormat="1" applyFont="1" applyFill="1" applyBorder="1"/>
    <xf numFmtId="168" fontId="2" fillId="0" borderId="2" xfId="1" applyNumberFormat="1" applyFont="1" applyFill="1" applyBorder="1"/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vertical="top" wrapText="1"/>
      <protection hidden="1"/>
    </xf>
    <xf numFmtId="0" fontId="3" fillId="0" borderId="3" xfId="1" applyNumberFormat="1" applyFont="1" applyFill="1" applyBorder="1" applyAlignment="1" applyProtection="1">
      <alignment wrapText="1"/>
      <protection hidden="1"/>
    </xf>
    <xf numFmtId="164" fontId="3" fillId="0" borderId="3" xfId="1" applyNumberFormat="1" applyFont="1" applyFill="1" applyBorder="1" applyAlignment="1" applyProtection="1">
      <alignment horizontal="center" wrapText="1"/>
      <protection hidden="1"/>
    </xf>
    <xf numFmtId="167" fontId="3" fillId="0" borderId="3" xfId="1" applyNumberFormat="1" applyFont="1" applyFill="1" applyBorder="1" applyAlignment="1" applyProtection="1">
      <alignment horizontal="center" wrapText="1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165" fontId="3" fillId="0" borderId="3" xfId="1" applyNumberFormat="1" applyFont="1" applyFill="1" applyBorder="1" applyAlignment="1" applyProtection="1">
      <alignment horizont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168" fontId="3" fillId="0" borderId="3" xfId="1" applyNumberFormat="1" applyFont="1" applyFill="1" applyBorder="1"/>
    <xf numFmtId="168" fontId="3" fillId="0" borderId="2" xfId="1" applyNumberFormat="1" applyFont="1" applyFill="1" applyBorder="1"/>
    <xf numFmtId="0" fontId="7" fillId="0" borderId="3" xfId="0" applyFont="1" applyFill="1" applyBorder="1" applyAlignment="1">
      <alignment vertical="center" wrapText="1"/>
    </xf>
    <xf numFmtId="164" fontId="8" fillId="0" borderId="3" xfId="1" applyNumberFormat="1" applyFont="1" applyFill="1" applyBorder="1" applyAlignment="1" applyProtection="1">
      <alignment horizontal="center"/>
      <protection hidden="1"/>
    </xf>
    <xf numFmtId="168" fontId="1" fillId="0" borderId="3" xfId="1" applyNumberFormat="1" applyFont="1" applyFill="1" applyBorder="1"/>
    <xf numFmtId="0" fontId="2" fillId="0" borderId="11" xfId="1" applyNumberFormat="1" applyFont="1" applyFill="1" applyBorder="1" applyAlignment="1" applyProtection="1">
      <alignment wrapText="1"/>
      <protection hidden="1"/>
    </xf>
    <xf numFmtId="164" fontId="2" fillId="0" borderId="9" xfId="1" applyNumberFormat="1" applyFont="1" applyFill="1" applyBorder="1" applyAlignment="1" applyProtection="1">
      <alignment horizontal="center" wrapText="1"/>
      <protection hidden="1"/>
    </xf>
    <xf numFmtId="167" fontId="2" fillId="0" borderId="8" xfId="1" applyNumberFormat="1" applyFont="1" applyFill="1" applyBorder="1" applyAlignment="1" applyProtection="1">
      <alignment horizontal="center" wrapText="1"/>
      <protection hidden="1"/>
    </xf>
    <xf numFmtId="166" fontId="2" fillId="0" borderId="9" xfId="1" applyNumberFormat="1" applyFont="1" applyFill="1" applyBorder="1" applyAlignment="1" applyProtection="1">
      <alignment horizontal="center"/>
      <protection hidden="1"/>
    </xf>
    <xf numFmtId="1" fontId="2" fillId="0" borderId="9" xfId="1" applyNumberFormat="1" applyFont="1" applyFill="1" applyBorder="1" applyAlignment="1" applyProtection="1">
      <alignment horizontal="center"/>
      <protection hidden="1"/>
    </xf>
    <xf numFmtId="165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8" xfId="1" applyNumberFormat="1" applyFont="1" applyFill="1" applyBorder="1" applyAlignment="1" applyProtection="1">
      <alignment horizontal="center"/>
      <protection hidden="1"/>
    </xf>
    <xf numFmtId="168" fontId="2" fillId="0" borderId="12" xfId="1" applyNumberFormat="1" applyFont="1" applyFill="1" applyBorder="1"/>
    <xf numFmtId="0" fontId="3" fillId="0" borderId="5" xfId="1" applyNumberFormat="1" applyFont="1" applyFill="1" applyBorder="1" applyAlignment="1" applyProtection="1">
      <alignment wrapText="1"/>
      <protection hidden="1"/>
    </xf>
    <xf numFmtId="164" fontId="2" fillId="0" borderId="5" xfId="1" applyNumberFormat="1" applyFont="1" applyFill="1" applyBorder="1" applyAlignment="1" applyProtection="1">
      <alignment horizontal="center" wrapText="1"/>
      <protection hidden="1"/>
    </xf>
    <xf numFmtId="167" fontId="2" fillId="0" borderId="15" xfId="1" applyNumberFormat="1" applyFont="1" applyFill="1" applyBorder="1" applyAlignment="1" applyProtection="1">
      <alignment horizontal="center" wrapText="1"/>
      <protection hidden="1"/>
    </xf>
    <xf numFmtId="166" fontId="2" fillId="0" borderId="15" xfId="1" applyNumberFormat="1" applyFont="1" applyFill="1" applyBorder="1" applyAlignment="1" applyProtection="1">
      <alignment horizontal="center"/>
      <protection hidden="1"/>
    </xf>
    <xf numFmtId="1" fontId="2" fillId="0" borderId="15" xfId="1" applyNumberFormat="1" applyFont="1" applyFill="1" applyBorder="1" applyAlignment="1" applyProtection="1">
      <alignment horizontal="center"/>
      <protection hidden="1"/>
    </xf>
    <xf numFmtId="165" fontId="2" fillId="0" borderId="15" xfId="1" applyNumberFormat="1" applyFont="1" applyFill="1" applyBorder="1" applyAlignment="1" applyProtection="1">
      <alignment horizontal="center"/>
      <protection hidden="1"/>
    </xf>
    <xf numFmtId="164" fontId="2" fillId="0" borderId="14" xfId="1" applyNumberFormat="1" applyFont="1" applyFill="1" applyBorder="1" applyAlignment="1" applyProtection="1">
      <alignment horizontal="center"/>
      <protection hidden="1"/>
    </xf>
    <xf numFmtId="168" fontId="3" fillId="0" borderId="5" xfId="1" applyNumberFormat="1" applyFont="1" applyFill="1" applyBorder="1"/>
    <xf numFmtId="168" fontId="3" fillId="0" borderId="1" xfId="1" applyNumberFormat="1" applyFont="1" applyFill="1" applyBorder="1"/>
    <xf numFmtId="0" fontId="2" fillId="2" borderId="0" xfId="1" applyFont="1" applyFill="1"/>
    <xf numFmtId="171" fontId="3" fillId="0" borderId="7" xfId="1" applyNumberFormat="1" applyFont="1" applyFill="1" applyBorder="1"/>
    <xf numFmtId="171" fontId="2" fillId="0" borderId="3" xfId="1" applyNumberFormat="1" applyFont="1" applyFill="1" applyBorder="1"/>
    <xf numFmtId="171" fontId="3" fillId="0" borderId="3" xfId="1" applyNumberFormat="1" applyFont="1" applyFill="1" applyBorder="1"/>
    <xf numFmtId="171" fontId="2" fillId="0" borderId="16" xfId="1" applyNumberFormat="1" applyFont="1" applyFill="1" applyBorder="1"/>
    <xf numFmtId="0" fontId="3" fillId="0" borderId="3" xfId="1" applyNumberFormat="1" applyFont="1" applyFill="1" applyBorder="1" applyAlignment="1" applyProtection="1">
      <alignment vertical="center" wrapText="1"/>
      <protection hidden="1"/>
    </xf>
    <xf numFmtId="171" fontId="3" fillId="0" borderId="5" xfId="1" applyNumberFormat="1" applyFont="1" applyFill="1" applyBorder="1"/>
    <xf numFmtId="171" fontId="3" fillId="0" borderId="1" xfId="1" applyNumberFormat="1" applyFont="1" applyFill="1" applyBorder="1"/>
    <xf numFmtId="171" fontId="3" fillId="0" borderId="15" xfId="1" applyNumberFormat="1" applyFont="1" applyFill="1" applyBorder="1"/>
    <xf numFmtId="0" fontId="1" fillId="2" borderId="0" xfId="1" applyFill="1" applyAlignment="1">
      <alignment horizontal="right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ont="1" applyFill="1" applyAlignment="1">
      <alignment horizontal="right"/>
    </xf>
    <xf numFmtId="0" fontId="1" fillId="0" borderId="0" xfId="1" applyFont="1" applyFill="1"/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5" xfId="1" applyNumberFormat="1" applyFont="1" applyFill="1" applyBorder="1" applyAlignment="1" applyProtection="1">
      <alignment horizontal="center" wrapText="1"/>
      <protection hidden="1"/>
    </xf>
    <xf numFmtId="1" fontId="3" fillId="0" borderId="1" xfId="1" applyNumberFormat="1" applyFont="1" applyFill="1" applyBorder="1" applyAlignment="1" applyProtection="1">
      <alignment horizontal="center" wrapText="1"/>
      <protection hidden="1"/>
    </xf>
    <xf numFmtId="1" fontId="3" fillId="0" borderId="5" xfId="1" applyNumberFormat="1" applyFont="1" applyFill="1" applyBorder="1" applyAlignment="1" applyProtection="1">
      <alignment horizontal="center"/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171" fontId="2" fillId="0" borderId="2" xfId="1" applyNumberFormat="1" applyFont="1" applyFill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171" fontId="2" fillId="0" borderId="7" xfId="1" applyNumberFormat="1" applyFont="1" applyFill="1" applyBorder="1"/>
    <xf numFmtId="0" fontId="2" fillId="0" borderId="0" xfId="1" applyFont="1" applyFill="1"/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vertical="center" wrapText="1"/>
    </xf>
    <xf numFmtId="0" fontId="3" fillId="0" borderId="5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6" fillId="0" borderId="3" xfId="1" applyFont="1" applyFill="1" applyBorder="1"/>
    <xf numFmtId="0" fontId="2" fillId="0" borderId="3" xfId="1" applyNumberFormat="1" applyFont="1" applyFill="1" applyBorder="1" applyAlignment="1" applyProtection="1">
      <alignment horizontal="center" vertical="top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/>
      <protection hidden="1"/>
    </xf>
    <xf numFmtId="164" fontId="2" fillId="0" borderId="15" xfId="1" applyNumberFormat="1" applyFont="1" applyFill="1" applyBorder="1" applyAlignment="1" applyProtection="1">
      <alignment horizontal="center"/>
      <protection hidden="1"/>
    </xf>
    <xf numFmtId="168" fontId="3" fillId="0" borderId="10" xfId="1" applyNumberFormat="1" applyFont="1" applyFill="1" applyBorder="1"/>
    <xf numFmtId="168" fontId="3" fillId="0" borderId="13" xfId="1" applyNumberFormat="1" applyFont="1" applyFill="1" applyBorder="1"/>
    <xf numFmtId="168" fontId="1" fillId="0" borderId="0" xfId="1" applyNumberFormat="1" applyFill="1"/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4" fillId="0" borderId="17" xfId="1" applyNumberFormat="1" applyFont="1" applyFill="1" applyBorder="1" applyAlignment="1" applyProtection="1">
      <alignment vertical="center" wrapText="1"/>
      <protection hidden="1"/>
    </xf>
    <xf numFmtId="171" fontId="2" fillId="0" borderId="8" xfId="1" applyNumberFormat="1" applyFont="1" applyFill="1" applyBorder="1"/>
    <xf numFmtId="171" fontId="3" fillId="0" borderId="14" xfId="1" applyNumberFormat="1" applyFont="1" applyFill="1" applyBorder="1"/>
    <xf numFmtId="171" fontId="3" fillId="0" borderId="19" xfId="1" applyNumberFormat="1" applyFont="1" applyFill="1" applyBorder="1"/>
    <xf numFmtId="171" fontId="3" fillId="0" borderId="21" xfId="1" applyNumberFormat="1" applyFont="1" applyFill="1" applyBorder="1"/>
    <xf numFmtId="171" fontId="3" fillId="0" borderId="20" xfId="1" applyNumberFormat="1" applyFont="1" applyFill="1" applyBorder="1"/>
    <xf numFmtId="172" fontId="2" fillId="0" borderId="7" xfId="1" applyNumberFormat="1" applyFont="1" applyFill="1" applyBorder="1"/>
    <xf numFmtId="173" fontId="2" fillId="0" borderId="7" xfId="1" applyNumberFormat="1" applyFont="1" applyFill="1" applyBorder="1"/>
    <xf numFmtId="174" fontId="2" fillId="0" borderId="7" xfId="1" applyNumberFormat="1" applyFont="1" applyFill="1" applyBorder="1"/>
    <xf numFmtId="0" fontId="1" fillId="0" borderId="0" xfId="1" applyFont="1" applyFill="1" applyAlignment="1">
      <alignment horizontal="right"/>
    </xf>
    <xf numFmtId="0" fontId="1" fillId="0" borderId="0" xfId="1" applyFont="1" applyFill="1" applyAlignment="1">
      <alignment horizontal="right" wrapText="1"/>
    </xf>
    <xf numFmtId="0" fontId="2" fillId="0" borderId="22" xfId="1" applyNumberFormat="1" applyFont="1" applyFill="1" applyBorder="1" applyAlignment="1" applyProtection="1">
      <alignment wrapText="1"/>
      <protection hidden="1"/>
    </xf>
    <xf numFmtId="166" fontId="2" fillId="0" borderId="16" xfId="1" applyNumberFormat="1" applyFont="1" applyFill="1" applyBorder="1" applyAlignment="1" applyProtection="1">
      <alignment horizontal="center"/>
      <protection hidden="1"/>
    </xf>
    <xf numFmtId="1" fontId="2" fillId="0" borderId="16" xfId="1" applyNumberFormat="1" applyFont="1" applyFill="1" applyBorder="1" applyAlignment="1" applyProtection="1">
      <alignment horizontal="center"/>
      <protection hidden="1"/>
    </xf>
    <xf numFmtId="165" fontId="2" fillId="0" borderId="16" xfId="1" applyNumberFormat="1" applyFont="1" applyFill="1" applyBorder="1" applyAlignment="1" applyProtection="1">
      <alignment horizontal="center"/>
      <protection hidden="1"/>
    </xf>
    <xf numFmtId="164" fontId="2" fillId="0" borderId="16" xfId="1" applyNumberFormat="1" applyFont="1" applyFill="1" applyBorder="1" applyAlignment="1" applyProtection="1">
      <alignment horizontal="center"/>
      <protection hidden="1"/>
    </xf>
    <xf numFmtId="168" fontId="2" fillId="0" borderId="22" xfId="1" applyNumberFormat="1" applyFont="1" applyFill="1" applyBorder="1" applyAlignment="1" applyProtection="1">
      <alignment vertical="center" wrapText="1"/>
      <protection hidden="1"/>
    </xf>
    <xf numFmtId="168" fontId="2" fillId="0" borderId="22" xfId="1" applyNumberFormat="1" applyFont="1" applyFill="1" applyBorder="1" applyAlignment="1" applyProtection="1">
      <alignment wrapText="1"/>
      <protection hidden="1"/>
    </xf>
    <xf numFmtId="0" fontId="2" fillId="0" borderId="3" xfId="1" applyNumberFormat="1" applyFont="1" applyFill="1" applyBorder="1" applyAlignment="1" applyProtection="1">
      <alignment horizontal="left" wrapText="1"/>
      <protection hidden="1"/>
    </xf>
    <xf numFmtId="9" fontId="2" fillId="0" borderId="3" xfId="2" applyFont="1" applyFill="1" applyBorder="1" applyAlignment="1" applyProtection="1">
      <alignment wrapText="1"/>
      <protection hidden="1"/>
    </xf>
    <xf numFmtId="0" fontId="1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>
      <alignment horizontal="right"/>
    </xf>
    <xf numFmtId="0" fontId="1" fillId="0" borderId="0" xfId="1" applyFont="1" applyFill="1" applyAlignment="1">
      <alignment horizontal="right" wrapText="1"/>
    </xf>
    <xf numFmtId="0" fontId="1" fillId="0" borderId="17" xfId="1" applyFill="1" applyBorder="1" applyAlignment="1">
      <alignment horizontal="center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Alignment="1">
      <alignment horizontal="justify" vertical="top" wrapText="1"/>
    </xf>
    <xf numFmtId="0" fontId="0" fillId="0" borderId="0" xfId="0" applyFill="1" applyAlignment="1">
      <alignment horizontal="justify" vertical="top" wrapText="1"/>
    </xf>
    <xf numFmtId="0" fontId="6" fillId="0" borderId="1" xfId="1" applyNumberFormat="1" applyFont="1" applyFill="1" applyBorder="1" applyAlignment="1" applyProtection="1">
      <alignment horizontal="left"/>
      <protection hidden="1"/>
    </xf>
    <xf numFmtId="0" fontId="9" fillId="0" borderId="17" xfId="1" applyNumberFormat="1" applyFont="1" applyFill="1" applyBorder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colors>
    <mruColors>
      <color rgb="FF00FFFF"/>
      <color rgb="FFFF5050"/>
      <color rgb="FFCCFF33"/>
      <color rgb="FFFFCC99"/>
      <color rgb="FFCCFF99"/>
      <color rgb="FFFF9999"/>
      <color rgb="FFCCFFFF"/>
      <color rgb="FFCC99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80"/>
  <sheetViews>
    <sheetView showGridLines="0" view="pageBreakPreview" topLeftCell="A28" zoomScaleNormal="90" zoomScaleSheetLayoutView="100" workbookViewId="0">
      <selection activeCell="AA4" sqref="AA4:AC4"/>
    </sheetView>
  </sheetViews>
  <sheetFormatPr defaultColWidth="9.140625" defaultRowHeight="12.75" x14ac:dyDescent="0.2"/>
  <cols>
    <col min="1" max="1" width="46.85546875" style="3" customWidth="1"/>
    <col min="2" max="2" width="7" style="3" customWidth="1"/>
    <col min="3" max="3" width="10.140625" style="3" customWidth="1"/>
    <col min="4" max="6" width="3.42578125" style="3" customWidth="1"/>
    <col min="7" max="7" width="7" style="3" customWidth="1"/>
    <col min="8" max="8" width="7.28515625" style="3" customWidth="1"/>
    <col min="9" max="9" width="0.28515625" style="3" hidden="1" customWidth="1"/>
    <col min="10" max="10" width="12.42578125" style="3" hidden="1" customWidth="1"/>
    <col min="11" max="12" width="13.140625" style="3" hidden="1" customWidth="1"/>
    <col min="13" max="13" width="12.42578125" style="3" hidden="1" customWidth="1"/>
    <col min="14" max="15" width="13.140625" style="3" hidden="1" customWidth="1"/>
    <col min="16" max="16" width="12.42578125" style="3" hidden="1" customWidth="1"/>
    <col min="17" max="17" width="13.140625" style="3" hidden="1" customWidth="1"/>
    <col min="18" max="18" width="19.85546875" style="1" hidden="1" customWidth="1"/>
    <col min="19" max="19" width="22.85546875" style="1" hidden="1" customWidth="1"/>
    <col min="20" max="20" width="25.140625" style="1" hidden="1" customWidth="1"/>
    <col min="21" max="21" width="12" style="1" hidden="1" customWidth="1"/>
    <col min="22" max="23" width="12.28515625" style="1" hidden="1" customWidth="1"/>
    <col min="24" max="24" width="12" style="1" hidden="1" customWidth="1"/>
    <col min="25" max="26" width="12.28515625" style="1" hidden="1" customWidth="1"/>
    <col min="27" max="27" width="12" style="1" customWidth="1"/>
    <col min="28" max="29" width="12.28515625" style="1" customWidth="1"/>
    <col min="30" max="222" width="9.140625" style="1" customWidth="1"/>
    <col min="223" max="16384" width="9.140625" style="1"/>
  </cols>
  <sheetData>
    <row r="1" spans="1:29" x14ac:dyDescent="0.2">
      <c r="AA1" s="111"/>
      <c r="AB1" s="129" t="s">
        <v>438</v>
      </c>
      <c r="AC1" s="129"/>
    </row>
    <row r="2" spans="1:29" ht="48.6" customHeight="1" x14ac:dyDescent="0.2">
      <c r="AA2" s="130" t="s">
        <v>439</v>
      </c>
      <c r="AB2" s="130"/>
      <c r="AC2" s="130"/>
    </row>
    <row r="3" spans="1:29" ht="24.6" customHeight="1" x14ac:dyDescent="0.2">
      <c r="AA3" s="112"/>
      <c r="AB3" s="129" t="s">
        <v>435</v>
      </c>
      <c r="AC3" s="129"/>
    </row>
    <row r="4" spans="1:29" ht="52.15" customHeight="1" x14ac:dyDescent="0.2">
      <c r="AA4" s="130" t="s">
        <v>437</v>
      </c>
      <c r="AB4" s="130"/>
      <c r="AC4" s="130"/>
    </row>
    <row r="5" spans="1:29" s="3" customFormat="1" ht="3.75" customHeight="1" x14ac:dyDescent="0.25">
      <c r="F5" s="4"/>
      <c r="G5" s="4"/>
      <c r="H5" s="5"/>
      <c r="L5" s="100"/>
      <c r="M5" s="101"/>
      <c r="N5" s="101"/>
      <c r="O5" s="100"/>
      <c r="P5" s="101"/>
      <c r="Q5" s="101"/>
      <c r="U5" s="100"/>
      <c r="V5" s="101"/>
      <c r="W5" s="101"/>
      <c r="X5" s="100"/>
      <c r="Y5" s="101"/>
      <c r="Z5" s="101"/>
      <c r="AA5" s="100"/>
      <c r="AB5" s="101"/>
      <c r="AC5" s="101"/>
    </row>
    <row r="6" spans="1:29" s="3" customFormat="1" ht="47.25" customHeight="1" x14ac:dyDescent="0.2">
      <c r="A6" s="132" t="s">
        <v>371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</row>
    <row r="7" spans="1:29" s="3" customFormat="1" ht="15.6" x14ac:dyDescent="0.25">
      <c r="A7" s="6"/>
      <c r="B7" s="6"/>
      <c r="C7" s="6"/>
      <c r="D7" s="6"/>
      <c r="E7" s="6"/>
      <c r="F7" s="6"/>
      <c r="G7" s="6"/>
      <c r="H7" s="6"/>
    </row>
    <row r="8" spans="1:29" s="3" customFormat="1" ht="13.5" thickBot="1" x14ac:dyDescent="0.25">
      <c r="A8" s="73"/>
      <c r="B8" s="73"/>
      <c r="C8" s="73"/>
      <c r="D8" s="73"/>
      <c r="E8" s="73"/>
      <c r="F8" s="73"/>
      <c r="G8" s="73"/>
      <c r="H8" s="73"/>
      <c r="I8" s="74"/>
      <c r="J8" s="75"/>
      <c r="K8" s="75"/>
      <c r="L8" s="74"/>
      <c r="M8" s="75"/>
      <c r="N8" s="75"/>
      <c r="O8" s="74"/>
      <c r="P8" s="75"/>
      <c r="Q8" s="75"/>
      <c r="AB8" s="131" t="s">
        <v>255</v>
      </c>
      <c r="AC8" s="131"/>
    </row>
    <row r="9" spans="1:29" s="3" customFormat="1" ht="15.75" customHeight="1" thickBot="1" x14ac:dyDescent="0.25">
      <c r="A9" s="123" t="s">
        <v>254</v>
      </c>
      <c r="B9" s="123" t="s">
        <v>253</v>
      </c>
      <c r="C9" s="125" t="s">
        <v>252</v>
      </c>
      <c r="D9" s="125" t="s">
        <v>251</v>
      </c>
      <c r="E9" s="125"/>
      <c r="F9" s="125"/>
      <c r="G9" s="123"/>
      <c r="H9" s="123" t="s">
        <v>250</v>
      </c>
      <c r="I9" s="123" t="s">
        <v>385</v>
      </c>
      <c r="J9" s="127"/>
      <c r="K9" s="128"/>
      <c r="L9" s="123" t="s">
        <v>386</v>
      </c>
      <c r="M9" s="127"/>
      <c r="N9" s="128"/>
      <c r="O9" s="123" t="s">
        <v>387</v>
      </c>
      <c r="P9" s="127"/>
      <c r="Q9" s="128"/>
      <c r="R9" s="123" t="s">
        <v>386</v>
      </c>
      <c r="S9" s="127"/>
      <c r="T9" s="128"/>
      <c r="U9" s="123" t="s">
        <v>385</v>
      </c>
      <c r="V9" s="127"/>
      <c r="W9" s="128"/>
      <c r="X9" s="123" t="s">
        <v>386</v>
      </c>
      <c r="Y9" s="127"/>
      <c r="Z9" s="128"/>
      <c r="AA9" s="123" t="s">
        <v>387</v>
      </c>
      <c r="AB9" s="127"/>
      <c r="AC9" s="128"/>
    </row>
    <row r="10" spans="1:29" s="3" customFormat="1" ht="24.75" customHeight="1" thickBot="1" x14ac:dyDescent="0.25">
      <c r="A10" s="124"/>
      <c r="B10" s="124"/>
      <c r="C10" s="126"/>
      <c r="D10" s="125"/>
      <c r="E10" s="125"/>
      <c r="F10" s="125"/>
      <c r="G10" s="123"/>
      <c r="H10" s="123"/>
      <c r="I10" s="76">
        <v>2020</v>
      </c>
      <c r="J10" s="76">
        <v>2021</v>
      </c>
      <c r="K10" s="76">
        <v>2022</v>
      </c>
      <c r="L10" s="76">
        <v>2020</v>
      </c>
      <c r="M10" s="76">
        <v>2021</v>
      </c>
      <c r="N10" s="76">
        <v>2022</v>
      </c>
      <c r="O10" s="76">
        <v>2020</v>
      </c>
      <c r="P10" s="76">
        <v>2021</v>
      </c>
      <c r="Q10" s="76">
        <v>2022</v>
      </c>
      <c r="R10" s="76">
        <v>2020</v>
      </c>
      <c r="S10" s="76">
        <v>2021</v>
      </c>
      <c r="T10" s="76">
        <v>2022</v>
      </c>
      <c r="U10" s="76">
        <v>2020</v>
      </c>
      <c r="V10" s="76">
        <v>2021</v>
      </c>
      <c r="W10" s="76">
        <v>2022</v>
      </c>
      <c r="X10" s="99">
        <v>2020</v>
      </c>
      <c r="Y10" s="99">
        <v>2021</v>
      </c>
      <c r="Z10" s="99">
        <v>2022</v>
      </c>
      <c r="AA10" s="99">
        <v>2020</v>
      </c>
      <c r="AB10" s="99">
        <v>2021</v>
      </c>
      <c r="AC10" s="99">
        <v>2022</v>
      </c>
    </row>
    <row r="11" spans="1:29" s="3" customFormat="1" ht="13.9" thickBot="1" x14ac:dyDescent="0.3">
      <c r="A11" s="77">
        <v>1</v>
      </c>
      <c r="B11" s="77">
        <v>2</v>
      </c>
      <c r="C11" s="78">
        <v>3</v>
      </c>
      <c r="D11" s="79">
        <v>4</v>
      </c>
      <c r="E11" s="79">
        <v>5</v>
      </c>
      <c r="F11" s="79">
        <v>6</v>
      </c>
      <c r="G11" s="79">
        <v>7</v>
      </c>
      <c r="H11" s="79">
        <v>8</v>
      </c>
      <c r="I11" s="80">
        <v>9</v>
      </c>
      <c r="J11" s="80">
        <v>10</v>
      </c>
      <c r="K11" s="80">
        <v>11</v>
      </c>
      <c r="L11" s="80">
        <v>12</v>
      </c>
      <c r="M11" s="80">
        <v>13</v>
      </c>
      <c r="N11" s="80">
        <v>14</v>
      </c>
      <c r="O11" s="80">
        <v>15</v>
      </c>
      <c r="P11" s="80">
        <v>16</v>
      </c>
      <c r="Q11" s="80">
        <v>17</v>
      </c>
      <c r="R11" s="80">
        <v>12</v>
      </c>
      <c r="S11" s="80">
        <v>13</v>
      </c>
      <c r="T11" s="80">
        <v>14</v>
      </c>
      <c r="U11" s="80">
        <v>9</v>
      </c>
      <c r="V11" s="80">
        <v>10</v>
      </c>
      <c r="W11" s="80">
        <v>11</v>
      </c>
      <c r="X11" s="80">
        <v>12</v>
      </c>
      <c r="Y11" s="80">
        <v>13</v>
      </c>
      <c r="Z11" s="80">
        <v>14</v>
      </c>
      <c r="AA11" s="80">
        <v>9</v>
      </c>
      <c r="AB11" s="80">
        <v>10</v>
      </c>
      <c r="AC11" s="80">
        <v>11</v>
      </c>
    </row>
    <row r="12" spans="1:29" s="3" customFormat="1" ht="45" x14ac:dyDescent="0.2">
      <c r="A12" s="14" t="s">
        <v>249</v>
      </c>
      <c r="B12" s="15">
        <v>24</v>
      </c>
      <c r="C12" s="16" t="s">
        <v>7</v>
      </c>
      <c r="D12" s="17" t="s">
        <v>7</v>
      </c>
      <c r="E12" s="18" t="s">
        <v>7</v>
      </c>
      <c r="F12" s="17" t="s">
        <v>7</v>
      </c>
      <c r="G12" s="19" t="s">
        <v>7</v>
      </c>
      <c r="H12" s="20" t="s">
        <v>7</v>
      </c>
      <c r="I12" s="21">
        <f t="shared" ref="I12:N12" si="0">I13+I31+I84+I164+I188+I208</f>
        <v>224228.3</v>
      </c>
      <c r="J12" s="21">
        <f t="shared" si="0"/>
        <v>180330.59999999998</v>
      </c>
      <c r="K12" s="21">
        <f t="shared" si="0"/>
        <v>177148.7</v>
      </c>
      <c r="L12" s="21">
        <f t="shared" si="0"/>
        <v>40350.555319999999</v>
      </c>
      <c r="M12" s="21">
        <f t="shared" si="0"/>
        <v>-7302.6930900000007</v>
      </c>
      <c r="N12" s="21">
        <f t="shared" si="0"/>
        <v>-4765.2209899999998</v>
      </c>
      <c r="O12" s="21">
        <f>I12+L12</f>
        <v>264578.85531999997</v>
      </c>
      <c r="P12" s="21">
        <f t="shared" ref="P12:Q12" si="1">J12+M12</f>
        <v>173027.90690999996</v>
      </c>
      <c r="Q12" s="22">
        <f t="shared" si="1"/>
        <v>172383.47901000001</v>
      </c>
      <c r="R12" s="64">
        <f>R13+R31+R84+R164+R188+R208+R151</f>
        <v>44994.61866</v>
      </c>
      <c r="S12" s="64">
        <f>S13+S31+S84+S164+S188+S208+S151</f>
        <v>-1901.9</v>
      </c>
      <c r="T12" s="64">
        <f>T13+T31+T84+T164+T188+T208+T151</f>
        <v>-1901.9</v>
      </c>
      <c r="U12" s="64">
        <f>O12+R12</f>
        <v>309573.47397999995</v>
      </c>
      <c r="V12" s="64">
        <f t="shared" ref="V12:W12" si="2">P12+S12</f>
        <v>171126.00690999997</v>
      </c>
      <c r="W12" s="64">
        <f t="shared" si="2"/>
        <v>170481.57901000002</v>
      </c>
      <c r="X12" s="64">
        <f>X13+X31+X84+X151+X164+X188+X208</f>
        <v>6949.8496600000008</v>
      </c>
      <c r="Y12" s="64">
        <f>Y13+Y31+Y84+Y151+Y164+Y188+Y208</f>
        <v>116.96514000000001</v>
      </c>
      <c r="Z12" s="64">
        <f>Z13+Z31+Z84+Z151+Z164+Z188+Z208</f>
        <v>121.94753</v>
      </c>
      <c r="AA12" s="64">
        <f>U12+X12</f>
        <v>316523.32363999996</v>
      </c>
      <c r="AB12" s="64">
        <f t="shared" ref="AB12:AC12" si="3">V12+Y12</f>
        <v>171242.97204999995</v>
      </c>
      <c r="AC12" s="64">
        <f t="shared" si="3"/>
        <v>170603.52654000002</v>
      </c>
    </row>
    <row r="13" spans="1:29" s="3" customFormat="1" x14ac:dyDescent="0.2">
      <c r="A13" s="23" t="s">
        <v>26</v>
      </c>
      <c r="B13" s="24">
        <v>24</v>
      </c>
      <c r="C13" s="25">
        <v>100</v>
      </c>
      <c r="D13" s="26" t="s">
        <v>7</v>
      </c>
      <c r="E13" s="27" t="s">
        <v>7</v>
      </c>
      <c r="F13" s="26" t="s">
        <v>7</v>
      </c>
      <c r="G13" s="28" t="s">
        <v>7</v>
      </c>
      <c r="H13" s="29" t="s">
        <v>7</v>
      </c>
      <c r="I13" s="30">
        <f>I14+I20</f>
        <v>10185.200000000001</v>
      </c>
      <c r="J13" s="30">
        <f t="shared" ref="J13" si="4">J14+J20</f>
        <v>10595.2</v>
      </c>
      <c r="K13" s="30">
        <f>K14+K20</f>
        <v>11035.2</v>
      </c>
      <c r="L13" s="30"/>
      <c r="M13" s="30"/>
      <c r="N13" s="30"/>
      <c r="O13" s="30">
        <f t="shared" ref="O13:O85" si="5">I13+L13</f>
        <v>10185.200000000001</v>
      </c>
      <c r="P13" s="30">
        <f t="shared" ref="P13:P85" si="6">J13+M13</f>
        <v>10595.2</v>
      </c>
      <c r="Q13" s="31">
        <f t="shared" ref="Q13:Q85" si="7">K13+N13</f>
        <v>11035.2</v>
      </c>
      <c r="R13" s="65"/>
      <c r="S13" s="65"/>
      <c r="T13" s="65"/>
      <c r="U13" s="83">
        <f t="shared" ref="U13:U85" si="8">O13+R13</f>
        <v>10185.200000000001</v>
      </c>
      <c r="V13" s="83">
        <f t="shared" ref="V13:V85" si="9">P13+S13</f>
        <v>10595.2</v>
      </c>
      <c r="W13" s="83">
        <f t="shared" ref="W13:W85" si="10">Q13+T13</f>
        <v>11035.2</v>
      </c>
      <c r="X13" s="83">
        <f>X14+X20</f>
        <v>0</v>
      </c>
      <c r="Y13" s="83"/>
      <c r="Z13" s="83"/>
      <c r="AA13" s="83">
        <f t="shared" ref="AA13:AA82" si="11">U13+X13</f>
        <v>10185.200000000001</v>
      </c>
      <c r="AB13" s="83">
        <f t="shared" ref="AB13:AB82" si="12">V13+Y13</f>
        <v>10595.2</v>
      </c>
      <c r="AC13" s="83">
        <f t="shared" ref="AC13:AC82" si="13">W13+Z13</f>
        <v>11035.2</v>
      </c>
    </row>
    <row r="14" spans="1:29" s="3" customFormat="1" ht="33.75" x14ac:dyDescent="0.2">
      <c r="A14" s="23" t="s">
        <v>96</v>
      </c>
      <c r="B14" s="24">
        <v>24</v>
      </c>
      <c r="C14" s="25">
        <v>104</v>
      </c>
      <c r="D14" s="26" t="s">
        <v>7</v>
      </c>
      <c r="E14" s="27" t="s">
        <v>7</v>
      </c>
      <c r="F14" s="26" t="s">
        <v>7</v>
      </c>
      <c r="G14" s="28" t="s">
        <v>7</v>
      </c>
      <c r="H14" s="29" t="s">
        <v>7</v>
      </c>
      <c r="I14" s="30">
        <f>I15</f>
        <v>5</v>
      </c>
      <c r="J14" s="30">
        <f t="shared" ref="J14:K16" si="14">J15</f>
        <v>5</v>
      </c>
      <c r="K14" s="30">
        <f t="shared" si="14"/>
        <v>5</v>
      </c>
      <c r="L14" s="30"/>
      <c r="M14" s="30"/>
      <c r="N14" s="30"/>
      <c r="O14" s="30">
        <f t="shared" si="5"/>
        <v>5</v>
      </c>
      <c r="P14" s="30">
        <f t="shared" si="6"/>
        <v>5</v>
      </c>
      <c r="Q14" s="31">
        <f t="shared" si="7"/>
        <v>5</v>
      </c>
      <c r="R14" s="65"/>
      <c r="S14" s="65"/>
      <c r="T14" s="65"/>
      <c r="U14" s="83">
        <f t="shared" si="8"/>
        <v>5</v>
      </c>
      <c r="V14" s="83">
        <f t="shared" si="9"/>
        <v>5</v>
      </c>
      <c r="W14" s="83">
        <f t="shared" si="10"/>
        <v>5</v>
      </c>
      <c r="X14" s="83"/>
      <c r="Y14" s="83"/>
      <c r="Z14" s="83"/>
      <c r="AA14" s="83">
        <f t="shared" si="11"/>
        <v>5</v>
      </c>
      <c r="AB14" s="83">
        <f t="shared" si="12"/>
        <v>5</v>
      </c>
      <c r="AC14" s="83">
        <f t="shared" si="13"/>
        <v>5</v>
      </c>
    </row>
    <row r="15" spans="1:29" s="3" customFormat="1" ht="33.75" x14ac:dyDescent="0.2">
      <c r="A15" s="23" t="s">
        <v>326</v>
      </c>
      <c r="B15" s="24">
        <v>24</v>
      </c>
      <c r="C15" s="25">
        <v>104</v>
      </c>
      <c r="D15" s="26" t="s">
        <v>173</v>
      </c>
      <c r="E15" s="27" t="s">
        <v>3</v>
      </c>
      <c r="F15" s="26" t="s">
        <v>2</v>
      </c>
      <c r="G15" s="28" t="s">
        <v>9</v>
      </c>
      <c r="H15" s="29" t="s">
        <v>7</v>
      </c>
      <c r="I15" s="30">
        <f>I16</f>
        <v>5</v>
      </c>
      <c r="J15" s="30">
        <f t="shared" si="14"/>
        <v>5</v>
      </c>
      <c r="K15" s="30">
        <f t="shared" si="14"/>
        <v>5</v>
      </c>
      <c r="L15" s="30"/>
      <c r="M15" s="30"/>
      <c r="N15" s="30"/>
      <c r="O15" s="30">
        <f t="shared" si="5"/>
        <v>5</v>
      </c>
      <c r="P15" s="30">
        <f t="shared" si="6"/>
        <v>5</v>
      </c>
      <c r="Q15" s="31">
        <f t="shared" si="7"/>
        <v>5</v>
      </c>
      <c r="R15" s="65"/>
      <c r="S15" s="65"/>
      <c r="T15" s="65"/>
      <c r="U15" s="83">
        <f t="shared" si="8"/>
        <v>5</v>
      </c>
      <c r="V15" s="83">
        <f t="shared" si="9"/>
        <v>5</v>
      </c>
      <c r="W15" s="83">
        <f t="shared" si="10"/>
        <v>5</v>
      </c>
      <c r="X15" s="83"/>
      <c r="Y15" s="83"/>
      <c r="Z15" s="83"/>
      <c r="AA15" s="83">
        <f t="shared" si="11"/>
        <v>5</v>
      </c>
      <c r="AB15" s="83">
        <f t="shared" si="12"/>
        <v>5</v>
      </c>
      <c r="AC15" s="83">
        <f t="shared" si="13"/>
        <v>5</v>
      </c>
    </row>
    <row r="16" spans="1:29" s="3" customFormat="1" ht="33.75" x14ac:dyDescent="0.2">
      <c r="A16" s="23" t="s">
        <v>353</v>
      </c>
      <c r="B16" s="24">
        <v>24</v>
      </c>
      <c r="C16" s="25">
        <v>104</v>
      </c>
      <c r="D16" s="26" t="s">
        <v>173</v>
      </c>
      <c r="E16" s="27">
        <v>1</v>
      </c>
      <c r="F16" s="26">
        <v>0</v>
      </c>
      <c r="G16" s="28">
        <v>0</v>
      </c>
      <c r="H16" s="29"/>
      <c r="I16" s="30">
        <f>I17</f>
        <v>5</v>
      </c>
      <c r="J16" s="30">
        <f t="shared" si="14"/>
        <v>5</v>
      </c>
      <c r="K16" s="30">
        <f t="shared" si="14"/>
        <v>5</v>
      </c>
      <c r="L16" s="30"/>
      <c r="M16" s="30"/>
      <c r="N16" s="30"/>
      <c r="O16" s="30">
        <f t="shared" si="5"/>
        <v>5</v>
      </c>
      <c r="P16" s="30">
        <f t="shared" si="6"/>
        <v>5</v>
      </c>
      <c r="Q16" s="31">
        <f t="shared" si="7"/>
        <v>5</v>
      </c>
      <c r="R16" s="65"/>
      <c r="S16" s="65"/>
      <c r="T16" s="65"/>
      <c r="U16" s="83">
        <f t="shared" si="8"/>
        <v>5</v>
      </c>
      <c r="V16" s="83">
        <f t="shared" si="9"/>
        <v>5</v>
      </c>
      <c r="W16" s="83">
        <f t="shared" si="10"/>
        <v>5</v>
      </c>
      <c r="X16" s="83"/>
      <c r="Y16" s="83"/>
      <c r="Z16" s="83"/>
      <c r="AA16" s="83">
        <f t="shared" si="11"/>
        <v>5</v>
      </c>
      <c r="AB16" s="83">
        <f t="shared" si="12"/>
        <v>5</v>
      </c>
      <c r="AC16" s="83">
        <f t="shared" si="13"/>
        <v>5</v>
      </c>
    </row>
    <row r="17" spans="1:29" s="3" customFormat="1" ht="45" x14ac:dyDescent="0.2">
      <c r="A17" s="23" t="s">
        <v>248</v>
      </c>
      <c r="B17" s="24">
        <v>24</v>
      </c>
      <c r="C17" s="25">
        <v>104</v>
      </c>
      <c r="D17" s="26" t="s">
        <v>173</v>
      </c>
      <c r="E17" s="27">
        <v>1</v>
      </c>
      <c r="F17" s="26" t="s">
        <v>2</v>
      </c>
      <c r="G17" s="28" t="s">
        <v>247</v>
      </c>
      <c r="H17" s="29" t="s">
        <v>7</v>
      </c>
      <c r="I17" s="30">
        <f>I18</f>
        <v>5</v>
      </c>
      <c r="J17" s="30">
        <f t="shared" ref="J17:K17" si="15">J18</f>
        <v>5</v>
      </c>
      <c r="K17" s="30">
        <f t="shared" si="15"/>
        <v>5</v>
      </c>
      <c r="L17" s="30"/>
      <c r="M17" s="30"/>
      <c r="N17" s="30"/>
      <c r="O17" s="30">
        <f t="shared" si="5"/>
        <v>5</v>
      </c>
      <c r="P17" s="30">
        <f t="shared" si="6"/>
        <v>5</v>
      </c>
      <c r="Q17" s="31">
        <f t="shared" si="7"/>
        <v>5</v>
      </c>
      <c r="R17" s="65"/>
      <c r="S17" s="65"/>
      <c r="T17" s="65"/>
      <c r="U17" s="83">
        <f t="shared" si="8"/>
        <v>5</v>
      </c>
      <c r="V17" s="83">
        <f t="shared" si="9"/>
        <v>5</v>
      </c>
      <c r="W17" s="83">
        <f t="shared" si="10"/>
        <v>5</v>
      </c>
      <c r="X17" s="83"/>
      <c r="Y17" s="83"/>
      <c r="Z17" s="83"/>
      <c r="AA17" s="83">
        <f t="shared" si="11"/>
        <v>5</v>
      </c>
      <c r="AB17" s="83">
        <f t="shared" si="12"/>
        <v>5</v>
      </c>
      <c r="AC17" s="83">
        <f t="shared" si="13"/>
        <v>5</v>
      </c>
    </row>
    <row r="18" spans="1:29" s="3" customFormat="1" ht="22.5" x14ac:dyDescent="0.2">
      <c r="A18" s="23" t="s">
        <v>14</v>
      </c>
      <c r="B18" s="24">
        <v>24</v>
      </c>
      <c r="C18" s="25">
        <v>104</v>
      </c>
      <c r="D18" s="26" t="s">
        <v>173</v>
      </c>
      <c r="E18" s="27">
        <v>1</v>
      </c>
      <c r="F18" s="26" t="s">
        <v>2</v>
      </c>
      <c r="G18" s="28" t="s">
        <v>247</v>
      </c>
      <c r="H18" s="29">
        <v>200</v>
      </c>
      <c r="I18" s="30">
        <f>I19</f>
        <v>5</v>
      </c>
      <c r="J18" s="30">
        <f t="shared" ref="J18:K18" si="16">J19</f>
        <v>5</v>
      </c>
      <c r="K18" s="30">
        <f t="shared" si="16"/>
        <v>5</v>
      </c>
      <c r="L18" s="30"/>
      <c r="M18" s="30"/>
      <c r="N18" s="30"/>
      <c r="O18" s="30">
        <f t="shared" si="5"/>
        <v>5</v>
      </c>
      <c r="P18" s="30">
        <f t="shared" si="6"/>
        <v>5</v>
      </c>
      <c r="Q18" s="31">
        <f t="shared" si="7"/>
        <v>5</v>
      </c>
      <c r="R18" s="65"/>
      <c r="S18" s="65"/>
      <c r="T18" s="65"/>
      <c r="U18" s="83">
        <f t="shared" si="8"/>
        <v>5</v>
      </c>
      <c r="V18" s="83">
        <f t="shared" si="9"/>
        <v>5</v>
      </c>
      <c r="W18" s="83">
        <f t="shared" si="10"/>
        <v>5</v>
      </c>
      <c r="X18" s="83"/>
      <c r="Y18" s="83"/>
      <c r="Z18" s="83"/>
      <c r="AA18" s="83">
        <f t="shared" si="11"/>
        <v>5</v>
      </c>
      <c r="AB18" s="83">
        <f t="shared" si="12"/>
        <v>5</v>
      </c>
      <c r="AC18" s="83">
        <f t="shared" si="13"/>
        <v>5</v>
      </c>
    </row>
    <row r="19" spans="1:29" s="3" customFormat="1" ht="22.5" x14ac:dyDescent="0.2">
      <c r="A19" s="23" t="s">
        <v>13</v>
      </c>
      <c r="B19" s="24">
        <v>24</v>
      </c>
      <c r="C19" s="25">
        <v>104</v>
      </c>
      <c r="D19" s="26" t="s">
        <v>173</v>
      </c>
      <c r="E19" s="27">
        <v>1</v>
      </c>
      <c r="F19" s="26" t="s">
        <v>2</v>
      </c>
      <c r="G19" s="28" t="s">
        <v>247</v>
      </c>
      <c r="H19" s="29">
        <v>240</v>
      </c>
      <c r="I19" s="30">
        <v>5</v>
      </c>
      <c r="J19" s="30">
        <v>5</v>
      </c>
      <c r="K19" s="30">
        <v>5</v>
      </c>
      <c r="L19" s="30"/>
      <c r="M19" s="30"/>
      <c r="N19" s="30"/>
      <c r="O19" s="30">
        <f t="shared" si="5"/>
        <v>5</v>
      </c>
      <c r="P19" s="30">
        <f t="shared" si="6"/>
        <v>5</v>
      </c>
      <c r="Q19" s="31">
        <f t="shared" si="7"/>
        <v>5</v>
      </c>
      <c r="R19" s="65"/>
      <c r="S19" s="65"/>
      <c r="T19" s="65"/>
      <c r="U19" s="83">
        <f t="shared" si="8"/>
        <v>5</v>
      </c>
      <c r="V19" s="83">
        <f t="shared" si="9"/>
        <v>5</v>
      </c>
      <c r="W19" s="83">
        <f t="shared" si="10"/>
        <v>5</v>
      </c>
      <c r="X19" s="83"/>
      <c r="Y19" s="83"/>
      <c r="Z19" s="83"/>
      <c r="AA19" s="83">
        <f t="shared" si="11"/>
        <v>5</v>
      </c>
      <c r="AB19" s="83">
        <f t="shared" si="12"/>
        <v>5</v>
      </c>
      <c r="AC19" s="83">
        <f t="shared" si="13"/>
        <v>5</v>
      </c>
    </row>
    <row r="20" spans="1:29" s="3" customFormat="1" x14ac:dyDescent="0.2">
      <c r="A20" s="23" t="s">
        <v>89</v>
      </c>
      <c r="B20" s="24">
        <v>24</v>
      </c>
      <c r="C20" s="25">
        <v>113</v>
      </c>
      <c r="D20" s="26" t="s">
        <v>7</v>
      </c>
      <c r="E20" s="27" t="s">
        <v>7</v>
      </c>
      <c r="F20" s="26" t="s">
        <v>7</v>
      </c>
      <c r="G20" s="28" t="s">
        <v>7</v>
      </c>
      <c r="H20" s="29" t="s">
        <v>7</v>
      </c>
      <c r="I20" s="30">
        <f>I21+I26</f>
        <v>10180.200000000001</v>
      </c>
      <c r="J20" s="30">
        <f t="shared" ref="J20:K20" si="17">J21+J26</f>
        <v>10590.2</v>
      </c>
      <c r="K20" s="30">
        <f t="shared" si="17"/>
        <v>11030.2</v>
      </c>
      <c r="L20" s="30"/>
      <c r="M20" s="30"/>
      <c r="N20" s="30"/>
      <c r="O20" s="30">
        <f t="shared" si="5"/>
        <v>10180.200000000001</v>
      </c>
      <c r="P20" s="30">
        <f t="shared" si="6"/>
        <v>10590.2</v>
      </c>
      <c r="Q20" s="31">
        <f t="shared" si="7"/>
        <v>11030.2</v>
      </c>
      <c r="R20" s="65"/>
      <c r="S20" s="65"/>
      <c r="T20" s="65"/>
      <c r="U20" s="83">
        <f t="shared" si="8"/>
        <v>10180.200000000001</v>
      </c>
      <c r="V20" s="83">
        <f t="shared" si="9"/>
        <v>10590.2</v>
      </c>
      <c r="W20" s="83">
        <f t="shared" si="10"/>
        <v>11030.2</v>
      </c>
      <c r="X20" s="83"/>
      <c r="Y20" s="83"/>
      <c r="Z20" s="83"/>
      <c r="AA20" s="83">
        <f t="shared" si="11"/>
        <v>10180.200000000001</v>
      </c>
      <c r="AB20" s="83">
        <f t="shared" si="12"/>
        <v>10590.2</v>
      </c>
      <c r="AC20" s="83">
        <f t="shared" si="13"/>
        <v>11030.2</v>
      </c>
    </row>
    <row r="21" spans="1:29" s="3" customFormat="1" ht="33.75" x14ac:dyDescent="0.2">
      <c r="A21" s="23" t="s">
        <v>326</v>
      </c>
      <c r="B21" s="24">
        <v>24</v>
      </c>
      <c r="C21" s="25">
        <v>113</v>
      </c>
      <c r="D21" s="26" t="s">
        <v>173</v>
      </c>
      <c r="E21" s="27" t="s">
        <v>3</v>
      </c>
      <c r="F21" s="26" t="s">
        <v>2</v>
      </c>
      <c r="G21" s="28" t="s">
        <v>9</v>
      </c>
      <c r="H21" s="29" t="s">
        <v>7</v>
      </c>
      <c r="I21" s="30">
        <f>I22</f>
        <v>9900</v>
      </c>
      <c r="J21" s="30">
        <f t="shared" ref="J21:K22" si="18">J22</f>
        <v>10310</v>
      </c>
      <c r="K21" s="30">
        <f t="shared" si="18"/>
        <v>10750</v>
      </c>
      <c r="L21" s="30"/>
      <c r="M21" s="30"/>
      <c r="N21" s="30"/>
      <c r="O21" s="30">
        <f t="shared" si="5"/>
        <v>9900</v>
      </c>
      <c r="P21" s="30">
        <f t="shared" si="6"/>
        <v>10310</v>
      </c>
      <c r="Q21" s="31">
        <f t="shared" si="7"/>
        <v>10750</v>
      </c>
      <c r="R21" s="65"/>
      <c r="S21" s="65"/>
      <c r="T21" s="65"/>
      <c r="U21" s="83">
        <f t="shared" si="8"/>
        <v>9900</v>
      </c>
      <c r="V21" s="83">
        <f t="shared" si="9"/>
        <v>10310</v>
      </c>
      <c r="W21" s="83">
        <f t="shared" si="10"/>
        <v>10750</v>
      </c>
      <c r="X21" s="83"/>
      <c r="Y21" s="83"/>
      <c r="Z21" s="83"/>
      <c r="AA21" s="83">
        <f t="shared" si="11"/>
        <v>9900</v>
      </c>
      <c r="AB21" s="83">
        <f t="shared" si="12"/>
        <v>10310</v>
      </c>
      <c r="AC21" s="83">
        <f t="shared" si="13"/>
        <v>10750</v>
      </c>
    </row>
    <row r="22" spans="1:29" s="3" customFormat="1" ht="33" customHeight="1" x14ac:dyDescent="0.2">
      <c r="A22" s="23" t="s">
        <v>353</v>
      </c>
      <c r="B22" s="24">
        <v>24</v>
      </c>
      <c r="C22" s="25">
        <v>113</v>
      </c>
      <c r="D22" s="26">
        <v>2</v>
      </c>
      <c r="E22" s="27">
        <v>1</v>
      </c>
      <c r="F22" s="26">
        <v>0</v>
      </c>
      <c r="G22" s="28">
        <v>0</v>
      </c>
      <c r="H22" s="29"/>
      <c r="I22" s="30">
        <f>I23</f>
        <v>9900</v>
      </c>
      <c r="J22" s="30">
        <f t="shared" si="18"/>
        <v>10310</v>
      </c>
      <c r="K22" s="30">
        <f t="shared" si="18"/>
        <v>10750</v>
      </c>
      <c r="L22" s="30"/>
      <c r="M22" s="30"/>
      <c r="N22" s="30"/>
      <c r="O22" s="30">
        <f t="shared" si="5"/>
        <v>9900</v>
      </c>
      <c r="P22" s="30">
        <f t="shared" si="6"/>
        <v>10310</v>
      </c>
      <c r="Q22" s="31">
        <f t="shared" si="7"/>
        <v>10750</v>
      </c>
      <c r="R22" s="65"/>
      <c r="S22" s="65"/>
      <c r="T22" s="65"/>
      <c r="U22" s="83">
        <f t="shared" si="8"/>
        <v>9900</v>
      </c>
      <c r="V22" s="83">
        <f t="shared" si="9"/>
        <v>10310</v>
      </c>
      <c r="W22" s="83">
        <f t="shared" si="10"/>
        <v>10750</v>
      </c>
      <c r="X22" s="83"/>
      <c r="Y22" s="83"/>
      <c r="Z22" s="83"/>
      <c r="AA22" s="83">
        <f t="shared" si="11"/>
        <v>9900</v>
      </c>
      <c r="AB22" s="83">
        <f t="shared" si="12"/>
        <v>10310</v>
      </c>
      <c r="AC22" s="83">
        <f t="shared" si="13"/>
        <v>10750</v>
      </c>
    </row>
    <row r="23" spans="1:29" s="3" customFormat="1" x14ac:dyDescent="0.2">
      <c r="A23" s="23" t="s">
        <v>246</v>
      </c>
      <c r="B23" s="24">
        <v>24</v>
      </c>
      <c r="C23" s="25">
        <v>113</v>
      </c>
      <c r="D23" s="26" t="s">
        <v>173</v>
      </c>
      <c r="E23" s="27">
        <v>1</v>
      </c>
      <c r="F23" s="26" t="s">
        <v>2</v>
      </c>
      <c r="G23" s="28" t="s">
        <v>245</v>
      </c>
      <c r="H23" s="29" t="s">
        <v>7</v>
      </c>
      <c r="I23" s="30">
        <f>I24</f>
        <v>9900</v>
      </c>
      <c r="J23" s="30">
        <f t="shared" ref="J23:K23" si="19">J24</f>
        <v>10310</v>
      </c>
      <c r="K23" s="30">
        <f t="shared" si="19"/>
        <v>10750</v>
      </c>
      <c r="L23" s="30"/>
      <c r="M23" s="30"/>
      <c r="N23" s="30"/>
      <c r="O23" s="30">
        <f t="shared" si="5"/>
        <v>9900</v>
      </c>
      <c r="P23" s="30">
        <f t="shared" si="6"/>
        <v>10310</v>
      </c>
      <c r="Q23" s="31">
        <f t="shared" si="7"/>
        <v>10750</v>
      </c>
      <c r="R23" s="65"/>
      <c r="S23" s="65"/>
      <c r="T23" s="65"/>
      <c r="U23" s="83">
        <f t="shared" si="8"/>
        <v>9900</v>
      </c>
      <c r="V23" s="83">
        <f t="shared" si="9"/>
        <v>10310</v>
      </c>
      <c r="W23" s="83">
        <f t="shared" si="10"/>
        <v>10750</v>
      </c>
      <c r="X23" s="83"/>
      <c r="Y23" s="83"/>
      <c r="Z23" s="83"/>
      <c r="AA23" s="83">
        <f t="shared" si="11"/>
        <v>9900</v>
      </c>
      <c r="AB23" s="83">
        <f t="shared" si="12"/>
        <v>10310</v>
      </c>
      <c r="AC23" s="83">
        <f t="shared" si="13"/>
        <v>10750</v>
      </c>
    </row>
    <row r="24" spans="1:29" s="3" customFormat="1" ht="22.5" x14ac:dyDescent="0.2">
      <c r="A24" s="23" t="s">
        <v>14</v>
      </c>
      <c r="B24" s="24">
        <v>24</v>
      </c>
      <c r="C24" s="25">
        <v>113</v>
      </c>
      <c r="D24" s="26" t="s">
        <v>173</v>
      </c>
      <c r="E24" s="27">
        <v>1</v>
      </c>
      <c r="F24" s="26" t="s">
        <v>2</v>
      </c>
      <c r="G24" s="28" t="s">
        <v>245</v>
      </c>
      <c r="H24" s="29">
        <v>200</v>
      </c>
      <c r="I24" s="30">
        <f>I25</f>
        <v>9900</v>
      </c>
      <c r="J24" s="30">
        <f t="shared" ref="J24:K24" si="20">J25</f>
        <v>10310</v>
      </c>
      <c r="K24" s="30">
        <f t="shared" si="20"/>
        <v>10750</v>
      </c>
      <c r="L24" s="30"/>
      <c r="M24" s="30"/>
      <c r="N24" s="30"/>
      <c r="O24" s="30">
        <f t="shared" si="5"/>
        <v>9900</v>
      </c>
      <c r="P24" s="30">
        <f t="shared" si="6"/>
        <v>10310</v>
      </c>
      <c r="Q24" s="31">
        <f t="shared" si="7"/>
        <v>10750</v>
      </c>
      <c r="R24" s="65"/>
      <c r="S24" s="65"/>
      <c r="T24" s="65"/>
      <c r="U24" s="83">
        <f t="shared" si="8"/>
        <v>9900</v>
      </c>
      <c r="V24" s="83">
        <f t="shared" si="9"/>
        <v>10310</v>
      </c>
      <c r="W24" s="83">
        <f t="shared" si="10"/>
        <v>10750</v>
      </c>
      <c r="X24" s="83"/>
      <c r="Y24" s="83"/>
      <c r="Z24" s="83"/>
      <c r="AA24" s="83">
        <f t="shared" si="11"/>
        <v>9900</v>
      </c>
      <c r="AB24" s="83">
        <f t="shared" si="12"/>
        <v>10310</v>
      </c>
      <c r="AC24" s="83">
        <f t="shared" si="13"/>
        <v>10750</v>
      </c>
    </row>
    <row r="25" spans="1:29" s="3" customFormat="1" ht="22.5" x14ac:dyDescent="0.2">
      <c r="A25" s="23" t="s">
        <v>13</v>
      </c>
      <c r="B25" s="24">
        <v>24</v>
      </c>
      <c r="C25" s="25">
        <v>113</v>
      </c>
      <c r="D25" s="26" t="s">
        <v>173</v>
      </c>
      <c r="E25" s="27">
        <v>1</v>
      </c>
      <c r="F25" s="26" t="s">
        <v>2</v>
      </c>
      <c r="G25" s="28" t="s">
        <v>245</v>
      </c>
      <c r="H25" s="29">
        <v>240</v>
      </c>
      <c r="I25" s="30">
        <v>9900</v>
      </c>
      <c r="J25" s="30">
        <v>10310</v>
      </c>
      <c r="K25" s="30">
        <v>10750</v>
      </c>
      <c r="L25" s="30"/>
      <c r="M25" s="30"/>
      <c r="N25" s="30"/>
      <c r="O25" s="30">
        <f t="shared" si="5"/>
        <v>9900</v>
      </c>
      <c r="P25" s="30">
        <f t="shared" si="6"/>
        <v>10310</v>
      </c>
      <c r="Q25" s="31">
        <f t="shared" si="7"/>
        <v>10750</v>
      </c>
      <c r="R25" s="65"/>
      <c r="S25" s="65"/>
      <c r="T25" s="65"/>
      <c r="U25" s="83">
        <f t="shared" si="8"/>
        <v>9900</v>
      </c>
      <c r="V25" s="83">
        <f t="shared" si="9"/>
        <v>10310</v>
      </c>
      <c r="W25" s="83">
        <f t="shared" si="10"/>
        <v>10750</v>
      </c>
      <c r="X25" s="83"/>
      <c r="Y25" s="83"/>
      <c r="Z25" s="83"/>
      <c r="AA25" s="83">
        <f t="shared" si="11"/>
        <v>9900</v>
      </c>
      <c r="AB25" s="83">
        <f t="shared" si="12"/>
        <v>10310</v>
      </c>
      <c r="AC25" s="83">
        <f t="shared" si="13"/>
        <v>10750</v>
      </c>
    </row>
    <row r="26" spans="1:29" s="3" customFormat="1" ht="45" x14ac:dyDescent="0.2">
      <c r="A26" s="23" t="s">
        <v>332</v>
      </c>
      <c r="B26" s="24">
        <v>24</v>
      </c>
      <c r="C26" s="25">
        <v>113</v>
      </c>
      <c r="D26" s="26">
        <v>11</v>
      </c>
      <c r="E26" s="27">
        <v>0</v>
      </c>
      <c r="F26" s="26" t="s">
        <v>2</v>
      </c>
      <c r="G26" s="28" t="s">
        <v>9</v>
      </c>
      <c r="H26" s="29"/>
      <c r="I26" s="30">
        <f>I27</f>
        <v>280.2</v>
      </c>
      <c r="J26" s="30">
        <f t="shared" ref="J26:K26" si="21">J27</f>
        <v>280.2</v>
      </c>
      <c r="K26" s="30">
        <f t="shared" si="21"/>
        <v>280.2</v>
      </c>
      <c r="L26" s="30"/>
      <c r="M26" s="30"/>
      <c r="N26" s="30"/>
      <c r="O26" s="30">
        <f t="shared" si="5"/>
        <v>280.2</v>
      </c>
      <c r="P26" s="30">
        <f t="shared" si="6"/>
        <v>280.2</v>
      </c>
      <c r="Q26" s="31">
        <f t="shared" si="7"/>
        <v>280.2</v>
      </c>
      <c r="R26" s="65"/>
      <c r="S26" s="65"/>
      <c r="T26" s="65"/>
      <c r="U26" s="83">
        <f t="shared" si="8"/>
        <v>280.2</v>
      </c>
      <c r="V26" s="83">
        <f t="shared" si="9"/>
        <v>280.2</v>
      </c>
      <c r="W26" s="83">
        <f t="shared" si="10"/>
        <v>280.2</v>
      </c>
      <c r="X26" s="83"/>
      <c r="Y26" s="83"/>
      <c r="Z26" s="83"/>
      <c r="AA26" s="83">
        <f t="shared" si="11"/>
        <v>280.2</v>
      </c>
      <c r="AB26" s="83">
        <f t="shared" si="12"/>
        <v>280.2</v>
      </c>
      <c r="AC26" s="83">
        <f t="shared" si="13"/>
        <v>280.2</v>
      </c>
    </row>
    <row r="27" spans="1:29" s="3" customFormat="1" ht="26.1" customHeight="1" x14ac:dyDescent="0.2">
      <c r="A27" s="23" t="s">
        <v>360</v>
      </c>
      <c r="B27" s="24">
        <v>24</v>
      </c>
      <c r="C27" s="25">
        <v>113</v>
      </c>
      <c r="D27" s="26">
        <v>11</v>
      </c>
      <c r="E27" s="27">
        <v>1</v>
      </c>
      <c r="F27" s="26" t="s">
        <v>2</v>
      </c>
      <c r="G27" s="28" t="s">
        <v>9</v>
      </c>
      <c r="H27" s="29" t="s">
        <v>7</v>
      </c>
      <c r="I27" s="30">
        <f>I28</f>
        <v>280.2</v>
      </c>
      <c r="J27" s="30">
        <f t="shared" ref="J27:K27" si="22">J28</f>
        <v>280.2</v>
      </c>
      <c r="K27" s="30">
        <f t="shared" si="22"/>
        <v>280.2</v>
      </c>
      <c r="L27" s="30"/>
      <c r="M27" s="30"/>
      <c r="N27" s="30"/>
      <c r="O27" s="30">
        <f t="shared" si="5"/>
        <v>280.2</v>
      </c>
      <c r="P27" s="30">
        <f t="shared" si="6"/>
        <v>280.2</v>
      </c>
      <c r="Q27" s="31">
        <f t="shared" si="7"/>
        <v>280.2</v>
      </c>
      <c r="R27" s="65"/>
      <c r="S27" s="65"/>
      <c r="T27" s="65"/>
      <c r="U27" s="83">
        <f t="shared" si="8"/>
        <v>280.2</v>
      </c>
      <c r="V27" s="83">
        <f t="shared" si="9"/>
        <v>280.2</v>
      </c>
      <c r="W27" s="83">
        <f t="shared" si="10"/>
        <v>280.2</v>
      </c>
      <c r="X27" s="83"/>
      <c r="Y27" s="83"/>
      <c r="Z27" s="83"/>
      <c r="AA27" s="83">
        <f t="shared" si="11"/>
        <v>280.2</v>
      </c>
      <c r="AB27" s="83">
        <f t="shared" si="12"/>
        <v>280.2</v>
      </c>
      <c r="AC27" s="83">
        <f t="shared" si="13"/>
        <v>280.2</v>
      </c>
    </row>
    <row r="28" spans="1:29" s="3" customFormat="1" ht="22.5" x14ac:dyDescent="0.2">
      <c r="A28" s="23" t="s">
        <v>84</v>
      </c>
      <c r="B28" s="24">
        <v>24</v>
      </c>
      <c r="C28" s="25">
        <v>113</v>
      </c>
      <c r="D28" s="26">
        <v>11</v>
      </c>
      <c r="E28" s="27">
        <v>1</v>
      </c>
      <c r="F28" s="26" t="s">
        <v>2</v>
      </c>
      <c r="G28" s="28" t="s">
        <v>83</v>
      </c>
      <c r="H28" s="29" t="s">
        <v>7</v>
      </c>
      <c r="I28" s="30">
        <f>I29</f>
        <v>280.2</v>
      </c>
      <c r="J28" s="30">
        <f t="shared" ref="J28:K28" si="23">J29</f>
        <v>280.2</v>
      </c>
      <c r="K28" s="30">
        <f t="shared" si="23"/>
        <v>280.2</v>
      </c>
      <c r="L28" s="30"/>
      <c r="M28" s="30"/>
      <c r="N28" s="30"/>
      <c r="O28" s="30">
        <f t="shared" si="5"/>
        <v>280.2</v>
      </c>
      <c r="P28" s="30">
        <f t="shared" si="6"/>
        <v>280.2</v>
      </c>
      <c r="Q28" s="31">
        <f t="shared" si="7"/>
        <v>280.2</v>
      </c>
      <c r="R28" s="65"/>
      <c r="S28" s="65"/>
      <c r="T28" s="65"/>
      <c r="U28" s="83">
        <f t="shared" si="8"/>
        <v>280.2</v>
      </c>
      <c r="V28" s="83">
        <f t="shared" si="9"/>
        <v>280.2</v>
      </c>
      <c r="W28" s="83">
        <f t="shared" si="10"/>
        <v>280.2</v>
      </c>
      <c r="X28" s="83"/>
      <c r="Y28" s="83"/>
      <c r="Z28" s="83"/>
      <c r="AA28" s="83">
        <f t="shared" si="11"/>
        <v>280.2</v>
      </c>
      <c r="AB28" s="83">
        <f t="shared" si="12"/>
        <v>280.2</v>
      </c>
      <c r="AC28" s="83">
        <f t="shared" si="13"/>
        <v>280.2</v>
      </c>
    </row>
    <row r="29" spans="1:29" s="3" customFormat="1" ht="22.5" x14ac:dyDescent="0.2">
      <c r="A29" s="23" t="s">
        <v>14</v>
      </c>
      <c r="B29" s="24">
        <v>24</v>
      </c>
      <c r="C29" s="25">
        <v>113</v>
      </c>
      <c r="D29" s="26">
        <v>11</v>
      </c>
      <c r="E29" s="27">
        <v>1</v>
      </c>
      <c r="F29" s="26" t="s">
        <v>2</v>
      </c>
      <c r="G29" s="28" t="s">
        <v>83</v>
      </c>
      <c r="H29" s="29">
        <v>200</v>
      </c>
      <c r="I29" s="30">
        <f>I30</f>
        <v>280.2</v>
      </c>
      <c r="J29" s="30">
        <f t="shared" ref="J29:K29" si="24">J30</f>
        <v>280.2</v>
      </c>
      <c r="K29" s="30">
        <f t="shared" si="24"/>
        <v>280.2</v>
      </c>
      <c r="L29" s="30"/>
      <c r="M29" s="30"/>
      <c r="N29" s="30"/>
      <c r="O29" s="30">
        <f t="shared" si="5"/>
        <v>280.2</v>
      </c>
      <c r="P29" s="30">
        <f t="shared" si="6"/>
        <v>280.2</v>
      </c>
      <c r="Q29" s="31">
        <f t="shared" si="7"/>
        <v>280.2</v>
      </c>
      <c r="R29" s="65"/>
      <c r="S29" s="65"/>
      <c r="T29" s="65"/>
      <c r="U29" s="83">
        <f t="shared" si="8"/>
        <v>280.2</v>
      </c>
      <c r="V29" s="83">
        <f t="shared" si="9"/>
        <v>280.2</v>
      </c>
      <c r="W29" s="83">
        <f t="shared" si="10"/>
        <v>280.2</v>
      </c>
      <c r="X29" s="83"/>
      <c r="Y29" s="83"/>
      <c r="Z29" s="83"/>
      <c r="AA29" s="83">
        <f t="shared" si="11"/>
        <v>280.2</v>
      </c>
      <c r="AB29" s="83">
        <f t="shared" si="12"/>
        <v>280.2</v>
      </c>
      <c r="AC29" s="83">
        <f t="shared" si="13"/>
        <v>280.2</v>
      </c>
    </row>
    <row r="30" spans="1:29" s="3" customFormat="1" ht="22.5" x14ac:dyDescent="0.2">
      <c r="A30" s="23" t="s">
        <v>13</v>
      </c>
      <c r="B30" s="24">
        <v>24</v>
      </c>
      <c r="C30" s="25">
        <v>113</v>
      </c>
      <c r="D30" s="26">
        <v>11</v>
      </c>
      <c r="E30" s="27">
        <v>1</v>
      </c>
      <c r="F30" s="26" t="s">
        <v>2</v>
      </c>
      <c r="G30" s="28" t="s">
        <v>83</v>
      </c>
      <c r="H30" s="29">
        <v>240</v>
      </c>
      <c r="I30" s="30">
        <v>280.2</v>
      </c>
      <c r="J30" s="30">
        <v>280.2</v>
      </c>
      <c r="K30" s="30">
        <v>280.2</v>
      </c>
      <c r="L30" s="30"/>
      <c r="M30" s="30"/>
      <c r="N30" s="30"/>
      <c r="O30" s="30">
        <f t="shared" si="5"/>
        <v>280.2</v>
      </c>
      <c r="P30" s="30">
        <f t="shared" si="6"/>
        <v>280.2</v>
      </c>
      <c r="Q30" s="31">
        <f t="shared" si="7"/>
        <v>280.2</v>
      </c>
      <c r="R30" s="65"/>
      <c r="S30" s="65"/>
      <c r="T30" s="65"/>
      <c r="U30" s="83">
        <f t="shared" si="8"/>
        <v>280.2</v>
      </c>
      <c r="V30" s="83">
        <f t="shared" si="9"/>
        <v>280.2</v>
      </c>
      <c r="W30" s="83">
        <f t="shared" si="10"/>
        <v>280.2</v>
      </c>
      <c r="X30" s="83"/>
      <c r="Y30" s="83"/>
      <c r="Z30" s="83"/>
      <c r="AA30" s="83">
        <f t="shared" si="11"/>
        <v>280.2</v>
      </c>
      <c r="AB30" s="83">
        <f t="shared" si="12"/>
        <v>280.2</v>
      </c>
      <c r="AC30" s="83">
        <f t="shared" si="13"/>
        <v>280.2</v>
      </c>
    </row>
    <row r="31" spans="1:29" s="3" customFormat="1" x14ac:dyDescent="0.2">
      <c r="A31" s="23" t="s">
        <v>108</v>
      </c>
      <c r="B31" s="24">
        <v>24</v>
      </c>
      <c r="C31" s="25">
        <v>400</v>
      </c>
      <c r="D31" s="26"/>
      <c r="E31" s="27" t="s">
        <v>7</v>
      </c>
      <c r="F31" s="26" t="s">
        <v>7</v>
      </c>
      <c r="G31" s="28" t="s">
        <v>7</v>
      </c>
      <c r="H31" s="29" t="s">
        <v>7</v>
      </c>
      <c r="I31" s="30">
        <f>I32+I40+I70</f>
        <v>87377.599999999991</v>
      </c>
      <c r="J31" s="30">
        <f t="shared" ref="J31:K31" si="25">J32+J40+J70</f>
        <v>84571.4</v>
      </c>
      <c r="K31" s="30">
        <f t="shared" si="25"/>
        <v>44352.5</v>
      </c>
      <c r="L31" s="30">
        <f>L32+L40+L70</f>
        <v>1132.30404</v>
      </c>
      <c r="M31" s="30">
        <f t="shared" ref="M31:N31" si="26">M32+M40+M70</f>
        <v>-1350.9</v>
      </c>
      <c r="N31" s="30">
        <f t="shared" si="26"/>
        <v>-1362.5975999999998</v>
      </c>
      <c r="O31" s="30">
        <f t="shared" si="5"/>
        <v>88509.904039999994</v>
      </c>
      <c r="P31" s="30">
        <f t="shared" si="6"/>
        <v>83220.5</v>
      </c>
      <c r="Q31" s="31">
        <f t="shared" si="7"/>
        <v>42989.902399999999</v>
      </c>
      <c r="R31" s="65">
        <f>R32+R40+R71+R39</f>
        <v>20.758000000000283</v>
      </c>
      <c r="S31" s="65">
        <f t="shared" ref="S31:T31" si="27">S32+S40+S71</f>
        <v>0</v>
      </c>
      <c r="T31" s="65">
        <f t="shared" si="27"/>
        <v>0</v>
      </c>
      <c r="U31" s="83">
        <f t="shared" si="8"/>
        <v>88530.662039999996</v>
      </c>
      <c r="V31" s="83">
        <f t="shared" si="9"/>
        <v>83220.5</v>
      </c>
      <c r="W31" s="83">
        <f t="shared" si="10"/>
        <v>42989.902399999999</v>
      </c>
      <c r="X31" s="83">
        <f>X32+X40+X70</f>
        <v>908.8599999999999</v>
      </c>
      <c r="Y31" s="83"/>
      <c r="Z31" s="83"/>
      <c r="AA31" s="83">
        <f t="shared" si="11"/>
        <v>89439.522039999996</v>
      </c>
      <c r="AB31" s="83">
        <f t="shared" si="12"/>
        <v>83220.5</v>
      </c>
      <c r="AC31" s="83">
        <f t="shared" si="13"/>
        <v>42989.902399999999</v>
      </c>
    </row>
    <row r="32" spans="1:29" s="3" customFormat="1" x14ac:dyDescent="0.2">
      <c r="A32" s="23" t="s">
        <v>291</v>
      </c>
      <c r="B32" s="24">
        <v>24</v>
      </c>
      <c r="C32" s="25">
        <v>408</v>
      </c>
      <c r="D32" s="26"/>
      <c r="E32" s="27"/>
      <c r="F32" s="26"/>
      <c r="G32" s="28"/>
      <c r="H32" s="29"/>
      <c r="I32" s="30">
        <f>I33</f>
        <v>6312.4</v>
      </c>
      <c r="J32" s="30">
        <f t="shared" ref="J32:K32" si="28">J33</f>
        <v>2785.4</v>
      </c>
      <c r="K32" s="30">
        <f t="shared" si="28"/>
        <v>2888.8</v>
      </c>
      <c r="L32" s="30"/>
      <c r="M32" s="30"/>
      <c r="N32" s="30">
        <f>N33</f>
        <v>2.3999999999999998E-3</v>
      </c>
      <c r="O32" s="30">
        <f t="shared" si="5"/>
        <v>6312.4</v>
      </c>
      <c r="P32" s="30">
        <f t="shared" si="6"/>
        <v>2785.4</v>
      </c>
      <c r="Q32" s="31">
        <f t="shared" si="7"/>
        <v>2888.8024</v>
      </c>
      <c r="R32" s="65"/>
      <c r="S32" s="65"/>
      <c r="T32" s="65"/>
      <c r="U32" s="83">
        <f t="shared" si="8"/>
        <v>6312.4</v>
      </c>
      <c r="V32" s="83">
        <f t="shared" si="9"/>
        <v>2785.4</v>
      </c>
      <c r="W32" s="83">
        <f t="shared" si="10"/>
        <v>2888.8024</v>
      </c>
      <c r="X32" s="83"/>
      <c r="Y32" s="83"/>
      <c r="Z32" s="83"/>
      <c r="AA32" s="83">
        <f t="shared" si="11"/>
        <v>6312.4</v>
      </c>
      <c r="AB32" s="83">
        <f t="shared" si="12"/>
        <v>2785.4</v>
      </c>
      <c r="AC32" s="83">
        <f t="shared" si="13"/>
        <v>2888.8024</v>
      </c>
    </row>
    <row r="33" spans="1:29" s="3" customFormat="1" ht="45" x14ac:dyDescent="0.2">
      <c r="A33" s="23" t="s">
        <v>328</v>
      </c>
      <c r="B33" s="24">
        <v>24</v>
      </c>
      <c r="C33" s="25">
        <v>408</v>
      </c>
      <c r="D33" s="26">
        <v>3</v>
      </c>
      <c r="E33" s="27">
        <v>0</v>
      </c>
      <c r="F33" s="26">
        <v>0</v>
      </c>
      <c r="G33" s="28">
        <v>0</v>
      </c>
      <c r="H33" s="29"/>
      <c r="I33" s="30">
        <f>I34+I37</f>
        <v>6312.4</v>
      </c>
      <c r="J33" s="30">
        <f t="shared" ref="J33:K33" si="29">J37</f>
        <v>2785.4</v>
      </c>
      <c r="K33" s="30">
        <f t="shared" si="29"/>
        <v>2888.8</v>
      </c>
      <c r="L33" s="30"/>
      <c r="M33" s="30"/>
      <c r="N33" s="30">
        <f>N37</f>
        <v>2.3999999999999998E-3</v>
      </c>
      <c r="O33" s="30">
        <f t="shared" si="5"/>
        <v>6312.4</v>
      </c>
      <c r="P33" s="30">
        <f t="shared" si="6"/>
        <v>2785.4</v>
      </c>
      <c r="Q33" s="31">
        <f t="shared" si="7"/>
        <v>2888.8024</v>
      </c>
      <c r="R33" s="65">
        <f>R37</f>
        <v>8.0000000000000002E-3</v>
      </c>
      <c r="S33" s="65"/>
      <c r="T33" s="65"/>
      <c r="U33" s="83">
        <f t="shared" si="8"/>
        <v>6312.4079999999994</v>
      </c>
      <c r="V33" s="83">
        <f t="shared" si="9"/>
        <v>2785.4</v>
      </c>
      <c r="W33" s="83">
        <f t="shared" si="10"/>
        <v>2888.8024</v>
      </c>
      <c r="X33" s="83"/>
      <c r="Y33" s="83"/>
      <c r="Z33" s="83"/>
      <c r="AA33" s="83">
        <f t="shared" si="11"/>
        <v>6312.4079999999994</v>
      </c>
      <c r="AB33" s="83">
        <f t="shared" si="12"/>
        <v>2785.4</v>
      </c>
      <c r="AC33" s="83">
        <f t="shared" si="13"/>
        <v>2888.8024</v>
      </c>
    </row>
    <row r="34" spans="1:29" s="3" customFormat="1" ht="22.5" x14ac:dyDescent="0.2">
      <c r="A34" s="23" t="s">
        <v>370</v>
      </c>
      <c r="B34" s="24">
        <v>24</v>
      </c>
      <c r="C34" s="25">
        <v>408</v>
      </c>
      <c r="D34" s="26">
        <v>3</v>
      </c>
      <c r="E34" s="27">
        <v>0</v>
      </c>
      <c r="F34" s="26">
        <v>0</v>
      </c>
      <c r="G34" s="28" t="s">
        <v>369</v>
      </c>
      <c r="H34" s="29"/>
      <c r="I34" s="30">
        <f>I35</f>
        <v>3482.6</v>
      </c>
      <c r="J34" s="30">
        <v>0</v>
      </c>
      <c r="K34" s="30">
        <v>0</v>
      </c>
      <c r="L34" s="30"/>
      <c r="M34" s="30"/>
      <c r="N34" s="30"/>
      <c r="O34" s="30">
        <f t="shared" si="5"/>
        <v>3482.6</v>
      </c>
      <c r="P34" s="30">
        <f t="shared" si="6"/>
        <v>0</v>
      </c>
      <c r="Q34" s="31">
        <f t="shared" si="7"/>
        <v>0</v>
      </c>
      <c r="R34" s="65"/>
      <c r="S34" s="65"/>
      <c r="T34" s="65"/>
      <c r="U34" s="83">
        <f t="shared" si="8"/>
        <v>3482.6</v>
      </c>
      <c r="V34" s="83">
        <f t="shared" si="9"/>
        <v>0</v>
      </c>
      <c r="W34" s="83">
        <f t="shared" si="10"/>
        <v>0</v>
      </c>
      <c r="X34" s="83"/>
      <c r="Y34" s="83"/>
      <c r="Z34" s="83"/>
      <c r="AA34" s="83">
        <f t="shared" si="11"/>
        <v>3482.6</v>
      </c>
      <c r="AB34" s="83">
        <f t="shared" si="12"/>
        <v>0</v>
      </c>
      <c r="AC34" s="83">
        <f t="shared" si="13"/>
        <v>0</v>
      </c>
    </row>
    <row r="35" spans="1:29" s="3" customFormat="1" x14ac:dyDescent="0.2">
      <c r="A35" s="23" t="s">
        <v>29</v>
      </c>
      <c r="B35" s="24">
        <v>24</v>
      </c>
      <c r="C35" s="25">
        <v>408</v>
      </c>
      <c r="D35" s="26">
        <v>3</v>
      </c>
      <c r="E35" s="27">
        <v>0</v>
      </c>
      <c r="F35" s="26">
        <v>0</v>
      </c>
      <c r="G35" s="28" t="str">
        <f>G34</f>
        <v>S3080</v>
      </c>
      <c r="H35" s="29">
        <v>500</v>
      </c>
      <c r="I35" s="30">
        <f>I36</f>
        <v>3482.6</v>
      </c>
      <c r="J35" s="30">
        <v>0</v>
      </c>
      <c r="K35" s="30">
        <v>0</v>
      </c>
      <c r="L35" s="30"/>
      <c r="M35" s="30"/>
      <c r="N35" s="30"/>
      <c r="O35" s="30">
        <f t="shared" si="5"/>
        <v>3482.6</v>
      </c>
      <c r="P35" s="30">
        <f t="shared" si="6"/>
        <v>0</v>
      </c>
      <c r="Q35" s="31">
        <f t="shared" si="7"/>
        <v>0</v>
      </c>
      <c r="R35" s="65"/>
      <c r="S35" s="65"/>
      <c r="T35" s="65"/>
      <c r="U35" s="83">
        <f t="shared" si="8"/>
        <v>3482.6</v>
      </c>
      <c r="V35" s="83">
        <f t="shared" si="9"/>
        <v>0</v>
      </c>
      <c r="W35" s="83">
        <f t="shared" si="10"/>
        <v>0</v>
      </c>
      <c r="X35" s="83"/>
      <c r="Y35" s="83"/>
      <c r="Z35" s="83"/>
      <c r="AA35" s="83">
        <f t="shared" si="11"/>
        <v>3482.6</v>
      </c>
      <c r="AB35" s="83">
        <f t="shared" si="12"/>
        <v>0</v>
      </c>
      <c r="AC35" s="83">
        <f t="shared" si="13"/>
        <v>0</v>
      </c>
    </row>
    <row r="36" spans="1:29" s="3" customFormat="1" x14ac:dyDescent="0.2">
      <c r="A36" s="32" t="s">
        <v>28</v>
      </c>
      <c r="B36" s="24">
        <v>24</v>
      </c>
      <c r="C36" s="25">
        <v>408</v>
      </c>
      <c r="D36" s="26">
        <v>3</v>
      </c>
      <c r="E36" s="27">
        <v>0</v>
      </c>
      <c r="F36" s="26">
        <v>0</v>
      </c>
      <c r="G36" s="28" t="str">
        <f>G35</f>
        <v>S3080</v>
      </c>
      <c r="H36" s="29">
        <v>540</v>
      </c>
      <c r="I36" s="30">
        <v>3482.6</v>
      </c>
      <c r="J36" s="30">
        <v>0</v>
      </c>
      <c r="K36" s="30">
        <v>0</v>
      </c>
      <c r="L36" s="30"/>
      <c r="M36" s="30"/>
      <c r="N36" s="30"/>
      <c r="O36" s="30">
        <f t="shared" si="5"/>
        <v>3482.6</v>
      </c>
      <c r="P36" s="30">
        <f t="shared" si="6"/>
        <v>0</v>
      </c>
      <c r="Q36" s="31">
        <f t="shared" si="7"/>
        <v>0</v>
      </c>
      <c r="R36" s="65"/>
      <c r="S36" s="65"/>
      <c r="T36" s="65"/>
      <c r="U36" s="83">
        <f t="shared" si="8"/>
        <v>3482.6</v>
      </c>
      <c r="V36" s="83">
        <f t="shared" si="9"/>
        <v>0</v>
      </c>
      <c r="W36" s="83">
        <f t="shared" si="10"/>
        <v>0</v>
      </c>
      <c r="X36" s="83"/>
      <c r="Y36" s="83"/>
      <c r="Z36" s="83"/>
      <c r="AA36" s="83">
        <f t="shared" si="11"/>
        <v>3482.6</v>
      </c>
      <c r="AB36" s="83">
        <f t="shared" si="12"/>
        <v>0</v>
      </c>
      <c r="AC36" s="83">
        <f t="shared" si="13"/>
        <v>0</v>
      </c>
    </row>
    <row r="37" spans="1:29" s="3" customFormat="1" ht="33.75" x14ac:dyDescent="0.2">
      <c r="A37" s="23" t="s">
        <v>292</v>
      </c>
      <c r="B37" s="24">
        <v>24</v>
      </c>
      <c r="C37" s="25">
        <v>408</v>
      </c>
      <c r="D37" s="26">
        <v>3</v>
      </c>
      <c r="E37" s="27">
        <v>0</v>
      </c>
      <c r="F37" s="26">
        <v>0</v>
      </c>
      <c r="G37" s="28" t="s">
        <v>293</v>
      </c>
      <c r="H37" s="29"/>
      <c r="I37" s="30">
        <f>I38</f>
        <v>2829.8</v>
      </c>
      <c r="J37" s="30">
        <f t="shared" ref="J37:K37" si="30">J38</f>
        <v>2785.4</v>
      </c>
      <c r="K37" s="30">
        <f t="shared" si="30"/>
        <v>2888.8</v>
      </c>
      <c r="L37" s="30"/>
      <c r="M37" s="30"/>
      <c r="N37" s="30">
        <f>N38</f>
        <v>2.3999999999999998E-3</v>
      </c>
      <c r="O37" s="30">
        <f t="shared" si="5"/>
        <v>2829.8</v>
      </c>
      <c r="P37" s="30">
        <f t="shared" si="6"/>
        <v>2785.4</v>
      </c>
      <c r="Q37" s="31">
        <f t="shared" si="7"/>
        <v>2888.8024</v>
      </c>
      <c r="R37" s="65">
        <f>R38</f>
        <v>8.0000000000000002E-3</v>
      </c>
      <c r="S37" s="65"/>
      <c r="T37" s="65"/>
      <c r="U37" s="83">
        <f t="shared" si="8"/>
        <v>2829.808</v>
      </c>
      <c r="V37" s="83">
        <f t="shared" si="9"/>
        <v>2785.4</v>
      </c>
      <c r="W37" s="83">
        <f t="shared" si="10"/>
        <v>2888.8024</v>
      </c>
      <c r="X37" s="83"/>
      <c r="Y37" s="83"/>
      <c r="Z37" s="83"/>
      <c r="AA37" s="83">
        <f t="shared" si="11"/>
        <v>2829.808</v>
      </c>
      <c r="AB37" s="83">
        <f t="shared" si="12"/>
        <v>2785.4</v>
      </c>
      <c r="AC37" s="83">
        <f t="shared" si="13"/>
        <v>2888.8024</v>
      </c>
    </row>
    <row r="38" spans="1:29" s="3" customFormat="1" x14ac:dyDescent="0.2">
      <c r="A38" s="23" t="s">
        <v>29</v>
      </c>
      <c r="B38" s="24">
        <v>24</v>
      </c>
      <c r="C38" s="25">
        <v>408</v>
      </c>
      <c r="D38" s="26">
        <v>3</v>
      </c>
      <c r="E38" s="27">
        <v>0</v>
      </c>
      <c r="F38" s="26">
        <v>0</v>
      </c>
      <c r="G38" s="28" t="s">
        <v>293</v>
      </c>
      <c r="H38" s="29">
        <v>500</v>
      </c>
      <c r="I38" s="30">
        <f>I39</f>
        <v>2829.8</v>
      </c>
      <c r="J38" s="30">
        <f t="shared" ref="J38:K38" si="31">J39</f>
        <v>2785.4</v>
      </c>
      <c r="K38" s="30">
        <f t="shared" si="31"/>
        <v>2888.8</v>
      </c>
      <c r="L38" s="30"/>
      <c r="M38" s="30"/>
      <c r="N38" s="30">
        <f>N39</f>
        <v>2.3999999999999998E-3</v>
      </c>
      <c r="O38" s="30">
        <f t="shared" si="5"/>
        <v>2829.8</v>
      </c>
      <c r="P38" s="30">
        <f t="shared" si="6"/>
        <v>2785.4</v>
      </c>
      <c r="Q38" s="31">
        <f t="shared" si="7"/>
        <v>2888.8024</v>
      </c>
      <c r="R38" s="65">
        <f>R39</f>
        <v>8.0000000000000002E-3</v>
      </c>
      <c r="S38" s="65"/>
      <c r="T38" s="65"/>
      <c r="U38" s="83">
        <f t="shared" si="8"/>
        <v>2829.808</v>
      </c>
      <c r="V38" s="83">
        <f t="shared" si="9"/>
        <v>2785.4</v>
      </c>
      <c r="W38" s="83">
        <f t="shared" si="10"/>
        <v>2888.8024</v>
      </c>
      <c r="X38" s="83"/>
      <c r="Y38" s="83"/>
      <c r="Z38" s="83"/>
      <c r="AA38" s="83">
        <f t="shared" si="11"/>
        <v>2829.808</v>
      </c>
      <c r="AB38" s="83">
        <f t="shared" si="12"/>
        <v>2785.4</v>
      </c>
      <c r="AC38" s="83">
        <f t="shared" si="13"/>
        <v>2888.8024</v>
      </c>
    </row>
    <row r="39" spans="1:29" s="3" customFormat="1" x14ac:dyDescent="0.2">
      <c r="A39" s="23" t="s">
        <v>28</v>
      </c>
      <c r="B39" s="24">
        <v>24</v>
      </c>
      <c r="C39" s="25">
        <v>408</v>
      </c>
      <c r="D39" s="26">
        <v>3</v>
      </c>
      <c r="E39" s="27">
        <v>0</v>
      </c>
      <c r="F39" s="26">
        <v>0</v>
      </c>
      <c r="G39" s="28" t="s">
        <v>293</v>
      </c>
      <c r="H39" s="29">
        <v>540</v>
      </c>
      <c r="I39" s="30">
        <v>2829.8</v>
      </c>
      <c r="J39" s="30">
        <v>2785.4</v>
      </c>
      <c r="K39" s="30">
        <v>2888.8</v>
      </c>
      <c r="L39" s="30"/>
      <c r="M39" s="30"/>
      <c r="N39" s="30">
        <f>0.0024</f>
        <v>2.3999999999999998E-3</v>
      </c>
      <c r="O39" s="30">
        <f t="shared" si="5"/>
        <v>2829.8</v>
      </c>
      <c r="P39" s="30">
        <f t="shared" si="6"/>
        <v>2785.4</v>
      </c>
      <c r="Q39" s="31">
        <f t="shared" si="7"/>
        <v>2888.8024</v>
      </c>
      <c r="R39" s="65">
        <v>8.0000000000000002E-3</v>
      </c>
      <c r="S39" s="65"/>
      <c r="T39" s="65"/>
      <c r="U39" s="83">
        <f t="shared" si="8"/>
        <v>2829.808</v>
      </c>
      <c r="V39" s="83">
        <f t="shared" si="9"/>
        <v>2785.4</v>
      </c>
      <c r="W39" s="83">
        <f t="shared" si="10"/>
        <v>2888.8024</v>
      </c>
      <c r="X39" s="83"/>
      <c r="Y39" s="83"/>
      <c r="Z39" s="83"/>
      <c r="AA39" s="83">
        <f t="shared" si="11"/>
        <v>2829.808</v>
      </c>
      <c r="AB39" s="83">
        <f t="shared" si="12"/>
        <v>2785.4</v>
      </c>
      <c r="AC39" s="83">
        <f t="shared" si="13"/>
        <v>2888.8024</v>
      </c>
    </row>
    <row r="40" spans="1:29" s="3" customFormat="1" x14ac:dyDescent="0.2">
      <c r="A40" s="23" t="s">
        <v>243</v>
      </c>
      <c r="B40" s="24">
        <v>24</v>
      </c>
      <c r="C40" s="25">
        <v>409</v>
      </c>
      <c r="D40" s="26" t="s">
        <v>7</v>
      </c>
      <c r="E40" s="27" t="s">
        <v>7</v>
      </c>
      <c r="F40" s="26" t="s">
        <v>7</v>
      </c>
      <c r="G40" s="28" t="s">
        <v>7</v>
      </c>
      <c r="H40" s="29" t="s">
        <v>7</v>
      </c>
      <c r="I40" s="30">
        <f>I41</f>
        <v>69993.899999999994</v>
      </c>
      <c r="J40" s="30">
        <f t="shared" ref="J40:K40" si="32">J41</f>
        <v>71897.400000000009</v>
      </c>
      <c r="K40" s="30">
        <f t="shared" si="32"/>
        <v>31219.599999999999</v>
      </c>
      <c r="L40" s="30">
        <f>L41</f>
        <v>1132.30404</v>
      </c>
      <c r="M40" s="30">
        <f t="shared" ref="M40:N40" si="33">M41</f>
        <v>-1350.9</v>
      </c>
      <c r="N40" s="30">
        <f t="shared" si="33"/>
        <v>-1362.6</v>
      </c>
      <c r="O40" s="30">
        <f t="shared" si="5"/>
        <v>71126.204039999997</v>
      </c>
      <c r="P40" s="30">
        <f t="shared" si="6"/>
        <v>70546.500000000015</v>
      </c>
      <c r="Q40" s="31">
        <f t="shared" si="7"/>
        <v>29857</v>
      </c>
      <c r="R40" s="65">
        <f>R41</f>
        <v>20.750000000000284</v>
      </c>
      <c r="S40" s="65">
        <f t="shared" ref="S40:T40" si="34">S41</f>
        <v>0</v>
      </c>
      <c r="T40" s="65">
        <f t="shared" si="34"/>
        <v>0</v>
      </c>
      <c r="U40" s="108">
        <f t="shared" si="8"/>
        <v>71146.954039999997</v>
      </c>
      <c r="V40" s="83">
        <f t="shared" si="9"/>
        <v>70546.500000000015</v>
      </c>
      <c r="W40" s="83">
        <f t="shared" si="10"/>
        <v>29857</v>
      </c>
      <c r="X40" s="109">
        <f>X41</f>
        <v>908.8599999999999</v>
      </c>
      <c r="Y40" s="83"/>
      <c r="Z40" s="83"/>
      <c r="AA40" s="83">
        <f t="shared" si="11"/>
        <v>72055.814039999997</v>
      </c>
      <c r="AB40" s="83">
        <f t="shared" si="12"/>
        <v>70546.500000000015</v>
      </c>
      <c r="AC40" s="83">
        <f t="shared" si="13"/>
        <v>29857</v>
      </c>
    </row>
    <row r="41" spans="1:29" s="3" customFormat="1" ht="48.6" customHeight="1" x14ac:dyDescent="0.2">
      <c r="A41" s="23" t="s">
        <v>328</v>
      </c>
      <c r="B41" s="24">
        <v>24</v>
      </c>
      <c r="C41" s="25">
        <v>409</v>
      </c>
      <c r="D41" s="26">
        <v>3</v>
      </c>
      <c r="E41" s="27" t="s">
        <v>3</v>
      </c>
      <c r="F41" s="26" t="s">
        <v>2</v>
      </c>
      <c r="G41" s="28" t="s">
        <v>9</v>
      </c>
      <c r="H41" s="29" t="s">
        <v>7</v>
      </c>
      <c r="I41" s="30">
        <f>I42+I48+I51+I54+I60+I45</f>
        <v>69993.899999999994</v>
      </c>
      <c r="J41" s="30">
        <f t="shared" ref="J41:K41" si="35">J42+J48+J51+J54+J60+J45</f>
        <v>71897.400000000009</v>
      </c>
      <c r="K41" s="30">
        <f t="shared" si="35"/>
        <v>31219.599999999999</v>
      </c>
      <c r="L41" s="30">
        <f>L45+L51+L48</f>
        <v>1132.30404</v>
      </c>
      <c r="M41" s="30">
        <f t="shared" ref="M41:N41" si="36">M45+M51</f>
        <v>-1350.9</v>
      </c>
      <c r="N41" s="30">
        <f t="shared" si="36"/>
        <v>-1362.6</v>
      </c>
      <c r="O41" s="30">
        <f t="shared" si="5"/>
        <v>71126.204039999997</v>
      </c>
      <c r="P41" s="30">
        <f t="shared" si="6"/>
        <v>70546.500000000015</v>
      </c>
      <c r="Q41" s="31">
        <f t="shared" si="7"/>
        <v>29857</v>
      </c>
      <c r="R41" s="65">
        <f>R45+R42+R64+R48</f>
        <v>20.750000000000284</v>
      </c>
      <c r="S41" s="65">
        <f t="shared" ref="S41:T41" si="37">S45+S42+S64+S48</f>
        <v>0</v>
      </c>
      <c r="T41" s="65">
        <f t="shared" si="37"/>
        <v>0</v>
      </c>
      <c r="U41" s="83">
        <f t="shared" si="8"/>
        <v>71146.954039999997</v>
      </c>
      <c r="V41" s="83">
        <f t="shared" si="9"/>
        <v>70546.500000000015</v>
      </c>
      <c r="W41" s="83">
        <f t="shared" si="10"/>
        <v>29857</v>
      </c>
      <c r="X41" s="83">
        <f>X45+X67+X59+X54+X48</f>
        <v>908.8599999999999</v>
      </c>
      <c r="Y41" s="83"/>
      <c r="Z41" s="83"/>
      <c r="AA41" s="83">
        <f t="shared" si="11"/>
        <v>72055.814039999997</v>
      </c>
      <c r="AB41" s="83">
        <f t="shared" si="12"/>
        <v>70546.500000000015</v>
      </c>
      <c r="AC41" s="83">
        <f t="shared" si="13"/>
        <v>29857</v>
      </c>
    </row>
    <row r="42" spans="1:29" s="3" customFormat="1" ht="92.25" customHeight="1" x14ac:dyDescent="0.2">
      <c r="A42" s="23" t="s">
        <v>276</v>
      </c>
      <c r="B42" s="24">
        <v>24</v>
      </c>
      <c r="C42" s="25">
        <v>409</v>
      </c>
      <c r="D42" s="26">
        <v>3</v>
      </c>
      <c r="E42" s="27" t="s">
        <v>3</v>
      </c>
      <c r="F42" s="26" t="s">
        <v>2</v>
      </c>
      <c r="G42" s="28" t="s">
        <v>277</v>
      </c>
      <c r="H42" s="29" t="s">
        <v>7</v>
      </c>
      <c r="I42" s="30">
        <f>I43</f>
        <v>6896.3</v>
      </c>
      <c r="J42" s="30">
        <f t="shared" ref="J42:K42" si="38">J43</f>
        <v>7134.5</v>
      </c>
      <c r="K42" s="30">
        <f t="shared" si="38"/>
        <v>7419</v>
      </c>
      <c r="L42" s="30"/>
      <c r="M42" s="30"/>
      <c r="N42" s="30"/>
      <c r="O42" s="30">
        <f t="shared" si="5"/>
        <v>6896.3</v>
      </c>
      <c r="P42" s="30">
        <f t="shared" si="6"/>
        <v>7134.5</v>
      </c>
      <c r="Q42" s="31">
        <f t="shared" si="7"/>
        <v>7419</v>
      </c>
      <c r="R42" s="65">
        <f>R43</f>
        <v>-6896.3</v>
      </c>
      <c r="S42" s="65">
        <f t="shared" ref="S42:T43" si="39">S43</f>
        <v>-7134.5</v>
      </c>
      <c r="T42" s="65">
        <f t="shared" si="39"/>
        <v>-7419</v>
      </c>
      <c r="U42" s="83">
        <f t="shared" si="8"/>
        <v>0</v>
      </c>
      <c r="V42" s="83">
        <f t="shared" si="9"/>
        <v>0</v>
      </c>
      <c r="W42" s="83">
        <f t="shared" si="10"/>
        <v>0</v>
      </c>
      <c r="X42" s="83"/>
      <c r="Y42" s="83"/>
      <c r="Z42" s="83"/>
      <c r="AA42" s="83">
        <f t="shared" si="11"/>
        <v>0</v>
      </c>
      <c r="AB42" s="83">
        <f t="shared" si="12"/>
        <v>0</v>
      </c>
      <c r="AC42" s="83">
        <f t="shared" si="13"/>
        <v>0</v>
      </c>
    </row>
    <row r="43" spans="1:29" s="3" customFormat="1" ht="24.75" customHeight="1" x14ac:dyDescent="0.2">
      <c r="A43" s="23" t="s">
        <v>14</v>
      </c>
      <c r="B43" s="24">
        <v>24</v>
      </c>
      <c r="C43" s="25">
        <v>409</v>
      </c>
      <c r="D43" s="26">
        <v>3</v>
      </c>
      <c r="E43" s="27" t="s">
        <v>3</v>
      </c>
      <c r="F43" s="26" t="s">
        <v>2</v>
      </c>
      <c r="G43" s="28" t="s">
        <v>277</v>
      </c>
      <c r="H43" s="29">
        <v>200</v>
      </c>
      <c r="I43" s="30">
        <f>I44</f>
        <v>6896.3</v>
      </c>
      <c r="J43" s="30">
        <f t="shared" ref="J43:K43" si="40">J44</f>
        <v>7134.5</v>
      </c>
      <c r="K43" s="30">
        <f t="shared" si="40"/>
        <v>7419</v>
      </c>
      <c r="L43" s="30"/>
      <c r="M43" s="30"/>
      <c r="N43" s="30"/>
      <c r="O43" s="30">
        <f t="shared" si="5"/>
        <v>6896.3</v>
      </c>
      <c r="P43" s="30">
        <f t="shared" si="6"/>
        <v>7134.5</v>
      </c>
      <c r="Q43" s="31">
        <f t="shared" si="7"/>
        <v>7419</v>
      </c>
      <c r="R43" s="65">
        <f>R44</f>
        <v>-6896.3</v>
      </c>
      <c r="S43" s="65">
        <f t="shared" si="39"/>
        <v>-7134.5</v>
      </c>
      <c r="T43" s="65">
        <f t="shared" si="39"/>
        <v>-7419</v>
      </c>
      <c r="U43" s="83">
        <f t="shared" si="8"/>
        <v>0</v>
      </c>
      <c r="V43" s="83">
        <f t="shared" si="9"/>
        <v>0</v>
      </c>
      <c r="W43" s="83">
        <f t="shared" si="10"/>
        <v>0</v>
      </c>
      <c r="X43" s="83"/>
      <c r="Y43" s="83"/>
      <c r="Z43" s="83"/>
      <c r="AA43" s="83">
        <f t="shared" si="11"/>
        <v>0</v>
      </c>
      <c r="AB43" s="83">
        <f t="shared" si="12"/>
        <v>0</v>
      </c>
      <c r="AC43" s="83">
        <f t="shared" si="13"/>
        <v>0</v>
      </c>
    </row>
    <row r="44" spans="1:29" s="3" customFormat="1" ht="27" customHeight="1" x14ac:dyDescent="0.2">
      <c r="A44" s="23" t="s">
        <v>13</v>
      </c>
      <c r="B44" s="24">
        <v>24</v>
      </c>
      <c r="C44" s="25">
        <v>409</v>
      </c>
      <c r="D44" s="26">
        <v>3</v>
      </c>
      <c r="E44" s="27" t="s">
        <v>3</v>
      </c>
      <c r="F44" s="26" t="s">
        <v>2</v>
      </c>
      <c r="G44" s="28" t="s">
        <v>277</v>
      </c>
      <c r="H44" s="29">
        <v>240</v>
      </c>
      <c r="I44" s="30">
        <v>6896.3</v>
      </c>
      <c r="J44" s="30">
        <v>7134.5</v>
      </c>
      <c r="K44" s="30">
        <v>7419</v>
      </c>
      <c r="L44" s="30"/>
      <c r="M44" s="30"/>
      <c r="N44" s="30"/>
      <c r="O44" s="30">
        <f>I44+L44</f>
        <v>6896.3</v>
      </c>
      <c r="P44" s="30">
        <f t="shared" si="6"/>
        <v>7134.5</v>
      </c>
      <c r="Q44" s="31">
        <f t="shared" si="7"/>
        <v>7419</v>
      </c>
      <c r="R44" s="65">
        <f>-O44</f>
        <v>-6896.3</v>
      </c>
      <c r="S44" s="65">
        <f>-P44</f>
        <v>-7134.5</v>
      </c>
      <c r="T44" s="65">
        <f>-Q44</f>
        <v>-7419</v>
      </c>
      <c r="U44" s="83">
        <f t="shared" si="8"/>
        <v>0</v>
      </c>
      <c r="V44" s="83">
        <f t="shared" si="9"/>
        <v>0</v>
      </c>
      <c r="W44" s="83">
        <f t="shared" si="10"/>
        <v>0</v>
      </c>
      <c r="X44" s="83"/>
      <c r="Y44" s="83"/>
      <c r="Z44" s="83"/>
      <c r="AA44" s="83">
        <f t="shared" si="11"/>
        <v>0</v>
      </c>
      <c r="AB44" s="83">
        <f t="shared" si="12"/>
        <v>0</v>
      </c>
      <c r="AC44" s="83">
        <f t="shared" si="13"/>
        <v>0</v>
      </c>
    </row>
    <row r="45" spans="1:29" s="3" customFormat="1" ht="20.100000000000001" customHeight="1" x14ac:dyDescent="0.2">
      <c r="A45" s="23" t="s">
        <v>242</v>
      </c>
      <c r="B45" s="24">
        <v>24</v>
      </c>
      <c r="C45" s="25">
        <v>409</v>
      </c>
      <c r="D45" s="26">
        <v>3</v>
      </c>
      <c r="E45" s="27" t="s">
        <v>3</v>
      </c>
      <c r="F45" s="26" t="s">
        <v>2</v>
      </c>
      <c r="G45" s="28">
        <v>83200</v>
      </c>
      <c r="H45" s="29"/>
      <c r="I45" s="30">
        <f>I46</f>
        <v>4936.3</v>
      </c>
      <c r="J45" s="30">
        <f t="shared" ref="J45:K46" si="41">J46</f>
        <v>5382.6</v>
      </c>
      <c r="K45" s="30">
        <f t="shared" si="41"/>
        <v>8432.4</v>
      </c>
      <c r="L45" s="30">
        <f>L46</f>
        <v>1401.4040399999999</v>
      </c>
      <c r="M45" s="30">
        <f t="shared" ref="M45:N46" si="42">M46</f>
        <v>-546.29999999999995</v>
      </c>
      <c r="N45" s="30">
        <f t="shared" si="42"/>
        <v>-551</v>
      </c>
      <c r="O45" s="30">
        <f t="shared" si="5"/>
        <v>6337.7040400000005</v>
      </c>
      <c r="P45" s="30">
        <f t="shared" si="6"/>
        <v>4836.3</v>
      </c>
      <c r="Q45" s="31">
        <f t="shared" si="7"/>
        <v>7881.4</v>
      </c>
      <c r="R45" s="65">
        <f>R46</f>
        <v>20.8</v>
      </c>
      <c r="S45" s="65"/>
      <c r="T45" s="65"/>
      <c r="U45" s="83">
        <f t="shared" si="8"/>
        <v>6358.5040400000007</v>
      </c>
      <c r="V45" s="83">
        <f t="shared" si="9"/>
        <v>4836.3</v>
      </c>
      <c r="W45" s="83">
        <f t="shared" si="10"/>
        <v>7881.4</v>
      </c>
      <c r="X45" s="83">
        <f>X46</f>
        <v>-2586.1410000000001</v>
      </c>
      <c r="Y45" s="83"/>
      <c r="Z45" s="83"/>
      <c r="AA45" s="83">
        <f t="shared" si="11"/>
        <v>3772.3630400000006</v>
      </c>
      <c r="AB45" s="83">
        <f t="shared" si="12"/>
        <v>4836.3</v>
      </c>
      <c r="AC45" s="83">
        <f t="shared" si="13"/>
        <v>7881.4</v>
      </c>
    </row>
    <row r="46" spans="1:29" s="3" customFormat="1" ht="20.100000000000001" customHeight="1" x14ac:dyDescent="0.2">
      <c r="A46" s="23" t="s">
        <v>72</v>
      </c>
      <c r="B46" s="24">
        <v>24</v>
      </c>
      <c r="C46" s="25">
        <v>409</v>
      </c>
      <c r="D46" s="26">
        <v>3</v>
      </c>
      <c r="E46" s="27" t="s">
        <v>3</v>
      </c>
      <c r="F46" s="26" t="s">
        <v>2</v>
      </c>
      <c r="G46" s="28">
        <v>83200</v>
      </c>
      <c r="H46" s="29">
        <v>800</v>
      </c>
      <c r="I46" s="30">
        <f>I47</f>
        <v>4936.3</v>
      </c>
      <c r="J46" s="30">
        <f t="shared" si="41"/>
        <v>5382.6</v>
      </c>
      <c r="K46" s="30">
        <f t="shared" si="41"/>
        <v>8432.4</v>
      </c>
      <c r="L46" s="30">
        <f>L47</f>
        <v>1401.4040399999999</v>
      </c>
      <c r="M46" s="30">
        <f t="shared" si="42"/>
        <v>-546.29999999999995</v>
      </c>
      <c r="N46" s="30">
        <f t="shared" si="42"/>
        <v>-551</v>
      </c>
      <c r="O46" s="30">
        <f t="shared" si="5"/>
        <v>6337.7040400000005</v>
      </c>
      <c r="P46" s="30">
        <f t="shared" si="6"/>
        <v>4836.3</v>
      </c>
      <c r="Q46" s="31">
        <f t="shared" si="7"/>
        <v>7881.4</v>
      </c>
      <c r="R46" s="65">
        <f>R47</f>
        <v>20.8</v>
      </c>
      <c r="S46" s="65"/>
      <c r="T46" s="65"/>
      <c r="U46" s="83">
        <f t="shared" si="8"/>
        <v>6358.5040400000007</v>
      </c>
      <c r="V46" s="83">
        <f t="shared" si="9"/>
        <v>4836.3</v>
      </c>
      <c r="W46" s="83">
        <f t="shared" si="10"/>
        <v>7881.4</v>
      </c>
      <c r="X46" s="83">
        <f>X47</f>
        <v>-2586.1410000000001</v>
      </c>
      <c r="Y46" s="83"/>
      <c r="Z46" s="83"/>
      <c r="AA46" s="83">
        <f t="shared" si="11"/>
        <v>3772.3630400000006</v>
      </c>
      <c r="AB46" s="83">
        <f t="shared" si="12"/>
        <v>4836.3</v>
      </c>
      <c r="AC46" s="83">
        <f t="shared" si="13"/>
        <v>7881.4</v>
      </c>
    </row>
    <row r="47" spans="1:29" s="3" customFormat="1" ht="20.100000000000001" customHeight="1" x14ac:dyDescent="0.2">
      <c r="A47" s="23" t="s">
        <v>148</v>
      </c>
      <c r="B47" s="24">
        <v>24</v>
      </c>
      <c r="C47" s="25">
        <v>409</v>
      </c>
      <c r="D47" s="26">
        <v>3</v>
      </c>
      <c r="E47" s="27" t="s">
        <v>3</v>
      </c>
      <c r="F47" s="26" t="s">
        <v>2</v>
      </c>
      <c r="G47" s="28">
        <v>83200</v>
      </c>
      <c r="H47" s="29">
        <v>870</v>
      </c>
      <c r="I47" s="30">
        <v>4936.3</v>
      </c>
      <c r="J47" s="30">
        <v>5382.6</v>
      </c>
      <c r="K47" s="30">
        <v>8432.4</v>
      </c>
      <c r="L47" s="30">
        <f>-413.5+2154.90404-340</f>
        <v>1401.4040399999999</v>
      </c>
      <c r="M47" s="30">
        <f>-546.3</f>
        <v>-546.29999999999995</v>
      </c>
      <c r="N47" s="30">
        <f>-551</f>
        <v>-551</v>
      </c>
      <c r="O47" s="30">
        <f t="shared" si="5"/>
        <v>6337.7040400000005</v>
      </c>
      <c r="P47" s="30">
        <f t="shared" si="6"/>
        <v>4836.3</v>
      </c>
      <c r="Q47" s="31">
        <f t="shared" si="7"/>
        <v>7881.4</v>
      </c>
      <c r="R47" s="65">
        <v>20.8</v>
      </c>
      <c r="S47" s="65"/>
      <c r="T47" s="65"/>
      <c r="U47" s="83">
        <f t="shared" si="8"/>
        <v>6358.5040400000007</v>
      </c>
      <c r="V47" s="83">
        <f t="shared" si="9"/>
        <v>4836.3</v>
      </c>
      <c r="W47" s="83">
        <f t="shared" si="10"/>
        <v>7881.4</v>
      </c>
      <c r="X47" s="83">
        <f>-186.141-1100-1000-300</f>
        <v>-2586.1410000000001</v>
      </c>
      <c r="Y47" s="83"/>
      <c r="Z47" s="83"/>
      <c r="AA47" s="83">
        <f t="shared" si="11"/>
        <v>3772.3630400000006</v>
      </c>
      <c r="AB47" s="83">
        <f t="shared" si="12"/>
        <v>4836.3</v>
      </c>
      <c r="AC47" s="83">
        <f t="shared" si="13"/>
        <v>7881.4</v>
      </c>
    </row>
    <row r="48" spans="1:29" s="3" customFormat="1" ht="33.75" x14ac:dyDescent="0.2">
      <c r="A48" s="23" t="s">
        <v>240</v>
      </c>
      <c r="B48" s="24">
        <v>24</v>
      </c>
      <c r="C48" s="25">
        <v>409</v>
      </c>
      <c r="D48" s="26">
        <v>3</v>
      </c>
      <c r="E48" s="27" t="s">
        <v>3</v>
      </c>
      <c r="F48" s="26" t="s">
        <v>2</v>
      </c>
      <c r="G48" s="28" t="s">
        <v>239</v>
      </c>
      <c r="H48" s="29" t="s">
        <v>7</v>
      </c>
      <c r="I48" s="30">
        <f>I49</f>
        <v>450</v>
      </c>
      <c r="J48" s="30">
        <f t="shared" ref="J48:K48" si="43">J49</f>
        <v>460</v>
      </c>
      <c r="K48" s="30">
        <f t="shared" si="43"/>
        <v>470</v>
      </c>
      <c r="L48" s="30">
        <f>L49</f>
        <v>340</v>
      </c>
      <c r="M48" s="30"/>
      <c r="N48" s="30"/>
      <c r="O48" s="30">
        <f t="shared" si="5"/>
        <v>790</v>
      </c>
      <c r="P48" s="30">
        <f t="shared" si="6"/>
        <v>460</v>
      </c>
      <c r="Q48" s="31">
        <f t="shared" si="7"/>
        <v>470</v>
      </c>
      <c r="R48" s="65">
        <f t="shared" ref="R48:T49" si="44">R49</f>
        <v>-362.96053000000001</v>
      </c>
      <c r="S48" s="65">
        <f t="shared" si="44"/>
        <v>-375.5</v>
      </c>
      <c r="T48" s="65">
        <f t="shared" si="44"/>
        <v>-390.47368</v>
      </c>
      <c r="U48" s="83">
        <f t="shared" si="8"/>
        <v>427.03946999999999</v>
      </c>
      <c r="V48" s="83">
        <f t="shared" si="9"/>
        <v>84.5</v>
      </c>
      <c r="W48" s="83">
        <f t="shared" si="10"/>
        <v>79.526319999999998</v>
      </c>
      <c r="X48" s="83">
        <f>X49</f>
        <v>1300</v>
      </c>
      <c r="Y48" s="83"/>
      <c r="Z48" s="83"/>
      <c r="AA48" s="83">
        <f t="shared" si="11"/>
        <v>1727.0394699999999</v>
      </c>
      <c r="AB48" s="83">
        <f t="shared" si="12"/>
        <v>84.5</v>
      </c>
      <c r="AC48" s="83">
        <f t="shared" si="13"/>
        <v>79.526319999999998</v>
      </c>
    </row>
    <row r="49" spans="1:29" s="3" customFormat="1" ht="22.5" x14ac:dyDescent="0.2">
      <c r="A49" s="23" t="s">
        <v>14</v>
      </c>
      <c r="B49" s="24">
        <v>24</v>
      </c>
      <c r="C49" s="25">
        <v>409</v>
      </c>
      <c r="D49" s="26">
        <v>3</v>
      </c>
      <c r="E49" s="27" t="s">
        <v>3</v>
      </c>
      <c r="F49" s="26" t="s">
        <v>2</v>
      </c>
      <c r="G49" s="28" t="s">
        <v>239</v>
      </c>
      <c r="H49" s="29">
        <v>200</v>
      </c>
      <c r="I49" s="30">
        <f>I50</f>
        <v>450</v>
      </c>
      <c r="J49" s="30">
        <f t="shared" ref="J49:K49" si="45">J50</f>
        <v>460</v>
      </c>
      <c r="K49" s="30">
        <f t="shared" si="45"/>
        <v>470</v>
      </c>
      <c r="L49" s="30">
        <f>L50</f>
        <v>340</v>
      </c>
      <c r="M49" s="30"/>
      <c r="N49" s="30"/>
      <c r="O49" s="30">
        <f t="shared" si="5"/>
        <v>790</v>
      </c>
      <c r="P49" s="30">
        <f t="shared" si="6"/>
        <v>460</v>
      </c>
      <c r="Q49" s="31">
        <f t="shared" si="7"/>
        <v>470</v>
      </c>
      <c r="R49" s="65">
        <f t="shared" si="44"/>
        <v>-362.96053000000001</v>
      </c>
      <c r="S49" s="65">
        <f t="shared" si="44"/>
        <v>-375.5</v>
      </c>
      <c r="T49" s="65">
        <f t="shared" si="44"/>
        <v>-390.47368</v>
      </c>
      <c r="U49" s="83">
        <f t="shared" si="8"/>
        <v>427.03946999999999</v>
      </c>
      <c r="V49" s="83">
        <f t="shared" si="9"/>
        <v>84.5</v>
      </c>
      <c r="W49" s="83">
        <f t="shared" si="10"/>
        <v>79.526319999999998</v>
      </c>
      <c r="X49" s="83">
        <f>X50</f>
        <v>1300</v>
      </c>
      <c r="Y49" s="83"/>
      <c r="Z49" s="83"/>
      <c r="AA49" s="83">
        <f t="shared" si="11"/>
        <v>1727.0394699999999</v>
      </c>
      <c r="AB49" s="83">
        <f t="shared" si="12"/>
        <v>84.5</v>
      </c>
      <c r="AC49" s="83">
        <f t="shared" si="13"/>
        <v>79.526319999999998</v>
      </c>
    </row>
    <row r="50" spans="1:29" s="3" customFormat="1" ht="22.5" x14ac:dyDescent="0.2">
      <c r="A50" s="23" t="s">
        <v>13</v>
      </c>
      <c r="B50" s="24">
        <v>24</v>
      </c>
      <c r="C50" s="25">
        <v>409</v>
      </c>
      <c r="D50" s="26">
        <v>3</v>
      </c>
      <c r="E50" s="27" t="s">
        <v>3</v>
      </c>
      <c r="F50" s="26" t="s">
        <v>2</v>
      </c>
      <c r="G50" s="28" t="s">
        <v>239</v>
      </c>
      <c r="H50" s="29">
        <v>240</v>
      </c>
      <c r="I50" s="30">
        <v>450</v>
      </c>
      <c r="J50" s="30">
        <v>460</v>
      </c>
      <c r="K50" s="30">
        <v>470</v>
      </c>
      <c r="L50" s="30">
        <v>340</v>
      </c>
      <c r="M50" s="30"/>
      <c r="N50" s="30"/>
      <c r="O50" s="30">
        <f t="shared" si="5"/>
        <v>790</v>
      </c>
      <c r="P50" s="30">
        <f t="shared" si="6"/>
        <v>460</v>
      </c>
      <c r="Q50" s="31">
        <f t="shared" si="7"/>
        <v>470</v>
      </c>
      <c r="R50" s="65">
        <f>-362.96053</f>
        <v>-362.96053000000001</v>
      </c>
      <c r="S50" s="65">
        <f>-375.5</f>
        <v>-375.5</v>
      </c>
      <c r="T50" s="65">
        <f>-390.47368</f>
        <v>-390.47368</v>
      </c>
      <c r="U50" s="83">
        <f t="shared" si="8"/>
        <v>427.03946999999999</v>
      </c>
      <c r="V50" s="83">
        <f t="shared" si="9"/>
        <v>84.5</v>
      </c>
      <c r="W50" s="83">
        <f t="shared" si="10"/>
        <v>79.526319999999998</v>
      </c>
      <c r="X50" s="83">
        <f>1000+300</f>
        <v>1300</v>
      </c>
      <c r="Y50" s="83"/>
      <c r="Z50" s="83"/>
      <c r="AA50" s="83">
        <f t="shared" si="11"/>
        <v>1727.0394699999999</v>
      </c>
      <c r="AB50" s="83">
        <f t="shared" si="12"/>
        <v>84.5</v>
      </c>
      <c r="AC50" s="83">
        <f t="shared" si="13"/>
        <v>79.526319999999998</v>
      </c>
    </row>
    <row r="51" spans="1:29" s="3" customFormat="1" ht="78.75" x14ac:dyDescent="0.2">
      <c r="A51" s="23" t="s">
        <v>281</v>
      </c>
      <c r="B51" s="24">
        <v>24</v>
      </c>
      <c r="C51" s="25">
        <v>409</v>
      </c>
      <c r="D51" s="26">
        <v>3</v>
      </c>
      <c r="E51" s="27" t="s">
        <v>3</v>
      </c>
      <c r="F51" s="26" t="s">
        <v>2</v>
      </c>
      <c r="G51" s="28" t="s">
        <v>238</v>
      </c>
      <c r="H51" s="29" t="s">
        <v>7</v>
      </c>
      <c r="I51" s="30">
        <f>I52</f>
        <v>12289.3</v>
      </c>
      <c r="J51" s="30">
        <f t="shared" ref="J51:K51" si="46">J52</f>
        <v>12998.3</v>
      </c>
      <c r="K51" s="30">
        <f t="shared" si="46"/>
        <v>14176.2</v>
      </c>
      <c r="L51" s="30">
        <f>L52</f>
        <v>-609.1</v>
      </c>
      <c r="M51" s="30">
        <f t="shared" ref="M51:N52" si="47">M52</f>
        <v>-804.6</v>
      </c>
      <c r="N51" s="30">
        <f t="shared" si="47"/>
        <v>-811.6</v>
      </c>
      <c r="O51" s="30">
        <f t="shared" si="5"/>
        <v>11680.199999999999</v>
      </c>
      <c r="P51" s="30">
        <f t="shared" si="6"/>
        <v>12193.699999999999</v>
      </c>
      <c r="Q51" s="31">
        <f t="shared" si="7"/>
        <v>13364.6</v>
      </c>
      <c r="R51" s="65"/>
      <c r="S51" s="65"/>
      <c r="T51" s="65"/>
      <c r="U51" s="83">
        <f t="shared" si="8"/>
        <v>11680.199999999999</v>
      </c>
      <c r="V51" s="83">
        <f t="shared" si="9"/>
        <v>12193.699999999999</v>
      </c>
      <c r="W51" s="83">
        <f t="shared" si="10"/>
        <v>13364.6</v>
      </c>
      <c r="X51" s="83"/>
      <c r="Y51" s="83"/>
      <c r="Z51" s="83"/>
      <c r="AA51" s="83">
        <f t="shared" si="11"/>
        <v>11680.199999999999</v>
      </c>
      <c r="AB51" s="83">
        <f t="shared" si="12"/>
        <v>12193.699999999999</v>
      </c>
      <c r="AC51" s="83">
        <f t="shared" si="13"/>
        <v>13364.6</v>
      </c>
    </row>
    <row r="52" spans="1:29" s="3" customFormat="1" x14ac:dyDescent="0.2">
      <c r="A52" s="23" t="s">
        <v>29</v>
      </c>
      <c r="B52" s="24">
        <v>24</v>
      </c>
      <c r="C52" s="25">
        <v>409</v>
      </c>
      <c r="D52" s="26">
        <v>3</v>
      </c>
      <c r="E52" s="27" t="s">
        <v>3</v>
      </c>
      <c r="F52" s="26" t="s">
        <v>2</v>
      </c>
      <c r="G52" s="28" t="s">
        <v>238</v>
      </c>
      <c r="H52" s="29">
        <v>500</v>
      </c>
      <c r="I52" s="30">
        <f>I53</f>
        <v>12289.3</v>
      </c>
      <c r="J52" s="30">
        <f t="shared" ref="J52:K52" si="48">J53</f>
        <v>12998.3</v>
      </c>
      <c r="K52" s="30">
        <f t="shared" si="48"/>
        <v>14176.2</v>
      </c>
      <c r="L52" s="30">
        <f>L53</f>
        <v>-609.1</v>
      </c>
      <c r="M52" s="30">
        <f t="shared" si="47"/>
        <v>-804.6</v>
      </c>
      <c r="N52" s="30">
        <f t="shared" si="47"/>
        <v>-811.6</v>
      </c>
      <c r="O52" s="30">
        <f t="shared" si="5"/>
        <v>11680.199999999999</v>
      </c>
      <c r="P52" s="30">
        <f t="shared" si="6"/>
        <v>12193.699999999999</v>
      </c>
      <c r="Q52" s="31">
        <f t="shared" si="7"/>
        <v>13364.6</v>
      </c>
      <c r="R52" s="65"/>
      <c r="S52" s="65"/>
      <c r="T52" s="65"/>
      <c r="U52" s="83">
        <f t="shared" si="8"/>
        <v>11680.199999999999</v>
      </c>
      <c r="V52" s="83">
        <f t="shared" si="9"/>
        <v>12193.699999999999</v>
      </c>
      <c r="W52" s="83">
        <f t="shared" si="10"/>
        <v>13364.6</v>
      </c>
      <c r="X52" s="83"/>
      <c r="Y52" s="83"/>
      <c r="Z52" s="83"/>
      <c r="AA52" s="83">
        <f t="shared" si="11"/>
        <v>11680.199999999999</v>
      </c>
      <c r="AB52" s="83">
        <f t="shared" si="12"/>
        <v>12193.699999999999</v>
      </c>
      <c r="AC52" s="83">
        <f t="shared" si="13"/>
        <v>13364.6</v>
      </c>
    </row>
    <row r="53" spans="1:29" s="3" customFormat="1" x14ac:dyDescent="0.2">
      <c r="A53" s="23" t="s">
        <v>28</v>
      </c>
      <c r="B53" s="24">
        <v>24</v>
      </c>
      <c r="C53" s="25">
        <v>409</v>
      </c>
      <c r="D53" s="26">
        <v>3</v>
      </c>
      <c r="E53" s="27" t="s">
        <v>3</v>
      </c>
      <c r="F53" s="26" t="s">
        <v>2</v>
      </c>
      <c r="G53" s="28" t="s">
        <v>238</v>
      </c>
      <c r="H53" s="29">
        <v>540</v>
      </c>
      <c r="I53" s="30">
        <v>12289.3</v>
      </c>
      <c r="J53" s="30">
        <v>12998.3</v>
      </c>
      <c r="K53" s="30">
        <v>14176.2</v>
      </c>
      <c r="L53" s="30">
        <f>-609.1</f>
        <v>-609.1</v>
      </c>
      <c r="M53" s="30">
        <f>-804.6</f>
        <v>-804.6</v>
      </c>
      <c r="N53" s="30">
        <f>-811.6</f>
        <v>-811.6</v>
      </c>
      <c r="O53" s="30">
        <f t="shared" si="5"/>
        <v>11680.199999999999</v>
      </c>
      <c r="P53" s="30">
        <f t="shared" si="6"/>
        <v>12193.699999999999</v>
      </c>
      <c r="Q53" s="31">
        <f t="shared" si="7"/>
        <v>13364.6</v>
      </c>
      <c r="R53" s="65"/>
      <c r="S53" s="65"/>
      <c r="T53" s="65"/>
      <c r="U53" s="83">
        <f t="shared" si="8"/>
        <v>11680.199999999999</v>
      </c>
      <c r="V53" s="83">
        <f t="shared" si="9"/>
        <v>12193.699999999999</v>
      </c>
      <c r="W53" s="83">
        <f t="shared" si="10"/>
        <v>13364.6</v>
      </c>
      <c r="X53" s="83"/>
      <c r="Y53" s="83"/>
      <c r="Z53" s="83"/>
      <c r="AA53" s="83">
        <f t="shared" si="11"/>
        <v>11680.199999999999</v>
      </c>
      <c r="AB53" s="83">
        <f t="shared" si="12"/>
        <v>12193.699999999999</v>
      </c>
      <c r="AC53" s="83">
        <f t="shared" si="13"/>
        <v>13364.6</v>
      </c>
    </row>
    <row r="54" spans="1:29" s="3" customFormat="1" ht="78.75" x14ac:dyDescent="0.2">
      <c r="A54" s="23" t="s">
        <v>282</v>
      </c>
      <c r="B54" s="24">
        <v>24</v>
      </c>
      <c r="C54" s="25">
        <v>409</v>
      </c>
      <c r="D54" s="26">
        <v>3</v>
      </c>
      <c r="E54" s="27" t="s">
        <v>3</v>
      </c>
      <c r="F54" s="26" t="s">
        <v>2</v>
      </c>
      <c r="G54" s="28" t="s">
        <v>237</v>
      </c>
      <c r="H54" s="29" t="s">
        <v>7</v>
      </c>
      <c r="I54" s="30">
        <f>I55</f>
        <v>722</v>
      </c>
      <c r="J54" s="30">
        <f t="shared" ref="J54:K55" si="49">J55</f>
        <v>722</v>
      </c>
      <c r="K54" s="30">
        <f t="shared" si="49"/>
        <v>722</v>
      </c>
      <c r="L54" s="30"/>
      <c r="M54" s="30"/>
      <c r="N54" s="30"/>
      <c r="O54" s="30">
        <f t="shared" si="5"/>
        <v>722</v>
      </c>
      <c r="P54" s="30">
        <f t="shared" si="6"/>
        <v>722</v>
      </c>
      <c r="Q54" s="31">
        <f t="shared" si="7"/>
        <v>722</v>
      </c>
      <c r="R54" s="65"/>
      <c r="S54" s="65"/>
      <c r="T54" s="65"/>
      <c r="U54" s="83">
        <f t="shared" si="8"/>
        <v>722</v>
      </c>
      <c r="V54" s="83">
        <f t="shared" si="9"/>
        <v>722</v>
      </c>
      <c r="W54" s="83">
        <f t="shared" si="10"/>
        <v>722</v>
      </c>
      <c r="X54" s="83">
        <f>X55</f>
        <v>700</v>
      </c>
      <c r="Y54" s="83"/>
      <c r="Z54" s="83"/>
      <c r="AA54" s="83">
        <f t="shared" si="11"/>
        <v>1422</v>
      </c>
      <c r="AB54" s="83">
        <f t="shared" si="12"/>
        <v>722</v>
      </c>
      <c r="AC54" s="83">
        <f t="shared" si="13"/>
        <v>722</v>
      </c>
    </row>
    <row r="55" spans="1:29" s="3" customFormat="1" x14ac:dyDescent="0.2">
      <c r="A55" s="23" t="s">
        <v>29</v>
      </c>
      <c r="B55" s="24">
        <v>24</v>
      </c>
      <c r="C55" s="25">
        <v>409</v>
      </c>
      <c r="D55" s="26">
        <v>3</v>
      </c>
      <c r="E55" s="27" t="s">
        <v>3</v>
      </c>
      <c r="F55" s="26" t="s">
        <v>2</v>
      </c>
      <c r="G55" s="28" t="s">
        <v>237</v>
      </c>
      <c r="H55" s="29">
        <v>500</v>
      </c>
      <c r="I55" s="30">
        <f>I56</f>
        <v>722</v>
      </c>
      <c r="J55" s="30">
        <f t="shared" si="49"/>
        <v>722</v>
      </c>
      <c r="K55" s="30">
        <f t="shared" si="49"/>
        <v>722</v>
      </c>
      <c r="L55" s="30"/>
      <c r="M55" s="30"/>
      <c r="N55" s="30"/>
      <c r="O55" s="30">
        <f t="shared" si="5"/>
        <v>722</v>
      </c>
      <c r="P55" s="30">
        <f t="shared" si="6"/>
        <v>722</v>
      </c>
      <c r="Q55" s="31">
        <f t="shared" si="7"/>
        <v>722</v>
      </c>
      <c r="R55" s="65"/>
      <c r="S55" s="65"/>
      <c r="T55" s="65"/>
      <c r="U55" s="83">
        <f t="shared" si="8"/>
        <v>722</v>
      </c>
      <c r="V55" s="83">
        <f t="shared" si="9"/>
        <v>722</v>
      </c>
      <c r="W55" s="83">
        <f t="shared" si="10"/>
        <v>722</v>
      </c>
      <c r="X55" s="83">
        <f>X56</f>
        <v>700</v>
      </c>
      <c r="Y55" s="83"/>
      <c r="Z55" s="83"/>
      <c r="AA55" s="83">
        <f t="shared" si="11"/>
        <v>1422</v>
      </c>
      <c r="AB55" s="83">
        <f t="shared" si="12"/>
        <v>722</v>
      </c>
      <c r="AC55" s="83">
        <f t="shared" si="13"/>
        <v>722</v>
      </c>
    </row>
    <row r="56" spans="1:29" s="3" customFormat="1" x14ac:dyDescent="0.2">
      <c r="A56" s="23" t="s">
        <v>28</v>
      </c>
      <c r="B56" s="24">
        <v>24</v>
      </c>
      <c r="C56" s="25">
        <v>409</v>
      </c>
      <c r="D56" s="26">
        <v>3</v>
      </c>
      <c r="E56" s="27" t="s">
        <v>3</v>
      </c>
      <c r="F56" s="26" t="s">
        <v>2</v>
      </c>
      <c r="G56" s="28" t="s">
        <v>237</v>
      </c>
      <c r="H56" s="29">
        <v>540</v>
      </c>
      <c r="I56" s="30">
        <v>722</v>
      </c>
      <c r="J56" s="30">
        <v>722</v>
      </c>
      <c r="K56" s="30">
        <v>722</v>
      </c>
      <c r="L56" s="30"/>
      <c r="M56" s="30"/>
      <c r="N56" s="30"/>
      <c r="O56" s="30">
        <f t="shared" si="5"/>
        <v>722</v>
      </c>
      <c r="P56" s="30">
        <f t="shared" si="6"/>
        <v>722</v>
      </c>
      <c r="Q56" s="31">
        <f t="shared" si="7"/>
        <v>722</v>
      </c>
      <c r="R56" s="65"/>
      <c r="S56" s="65"/>
      <c r="T56" s="65"/>
      <c r="U56" s="83">
        <f t="shared" si="8"/>
        <v>722</v>
      </c>
      <c r="V56" s="83">
        <f t="shared" si="9"/>
        <v>722</v>
      </c>
      <c r="W56" s="83">
        <f t="shared" si="10"/>
        <v>722</v>
      </c>
      <c r="X56" s="83">
        <v>700</v>
      </c>
      <c r="Y56" s="83"/>
      <c r="Z56" s="83"/>
      <c r="AA56" s="83">
        <f t="shared" si="11"/>
        <v>1422</v>
      </c>
      <c r="AB56" s="83">
        <f t="shared" si="12"/>
        <v>722</v>
      </c>
      <c r="AC56" s="83">
        <f t="shared" si="13"/>
        <v>722</v>
      </c>
    </row>
    <row r="57" spans="1:29" s="3" customFormat="1" ht="22.5" x14ac:dyDescent="0.2">
      <c r="A57" s="118" t="s">
        <v>431</v>
      </c>
      <c r="B57" s="24">
        <v>24</v>
      </c>
      <c r="C57" s="25">
        <v>409</v>
      </c>
      <c r="D57" s="26">
        <v>3</v>
      </c>
      <c r="E57" s="27">
        <v>0</v>
      </c>
      <c r="F57" s="26">
        <v>0</v>
      </c>
      <c r="G57" s="28">
        <v>88230</v>
      </c>
      <c r="H57" s="29"/>
      <c r="I57" s="30"/>
      <c r="J57" s="30"/>
      <c r="K57" s="30"/>
      <c r="L57" s="30"/>
      <c r="M57" s="30"/>
      <c r="N57" s="30"/>
      <c r="O57" s="30"/>
      <c r="P57" s="30"/>
      <c r="Q57" s="31"/>
      <c r="R57" s="65"/>
      <c r="S57" s="65"/>
      <c r="T57" s="65"/>
      <c r="U57" s="83"/>
      <c r="V57" s="83"/>
      <c r="W57" s="83"/>
      <c r="X57" s="83">
        <f>X58</f>
        <v>400</v>
      </c>
      <c r="Y57" s="83">
        <v>0</v>
      </c>
      <c r="Z57" s="83">
        <v>0</v>
      </c>
      <c r="AA57" s="83">
        <f>U57+X57</f>
        <v>400</v>
      </c>
      <c r="AB57" s="83">
        <f t="shared" si="12"/>
        <v>0</v>
      </c>
      <c r="AC57" s="83">
        <f t="shared" si="13"/>
        <v>0</v>
      </c>
    </row>
    <row r="58" spans="1:29" s="3" customFormat="1" x14ac:dyDescent="0.2">
      <c r="A58" s="119" t="s">
        <v>29</v>
      </c>
      <c r="B58" s="24">
        <v>24</v>
      </c>
      <c r="C58" s="25">
        <v>409</v>
      </c>
      <c r="D58" s="26">
        <v>3</v>
      </c>
      <c r="E58" s="27">
        <v>0</v>
      </c>
      <c r="F58" s="26">
        <v>0</v>
      </c>
      <c r="G58" s="28">
        <v>88230</v>
      </c>
      <c r="H58" s="29">
        <v>500</v>
      </c>
      <c r="I58" s="30"/>
      <c r="J58" s="30"/>
      <c r="K58" s="30"/>
      <c r="L58" s="30"/>
      <c r="M58" s="30"/>
      <c r="N58" s="30"/>
      <c r="O58" s="30"/>
      <c r="P58" s="30"/>
      <c r="Q58" s="31"/>
      <c r="R58" s="65"/>
      <c r="S58" s="65"/>
      <c r="T58" s="65"/>
      <c r="U58" s="83"/>
      <c r="V58" s="83"/>
      <c r="W58" s="83"/>
      <c r="X58" s="83">
        <f>X59</f>
        <v>400</v>
      </c>
      <c r="Y58" s="83">
        <v>0</v>
      </c>
      <c r="Z58" s="83">
        <v>0</v>
      </c>
      <c r="AA58" s="83">
        <f t="shared" ref="AA58:AA59" si="50">U58+X58</f>
        <v>400</v>
      </c>
      <c r="AB58" s="83">
        <f t="shared" ref="AB58:AB59" si="51">V58+Y58</f>
        <v>0</v>
      </c>
      <c r="AC58" s="83">
        <f t="shared" ref="AC58:AC59" si="52">W58+Z58</f>
        <v>0</v>
      </c>
    </row>
    <row r="59" spans="1:29" s="3" customFormat="1" x14ac:dyDescent="0.2">
      <c r="A59" s="119" t="s">
        <v>28</v>
      </c>
      <c r="B59" s="24">
        <v>24</v>
      </c>
      <c r="C59" s="25">
        <v>409</v>
      </c>
      <c r="D59" s="26">
        <v>3</v>
      </c>
      <c r="E59" s="27">
        <v>0</v>
      </c>
      <c r="F59" s="26">
        <v>0</v>
      </c>
      <c r="G59" s="28">
        <v>88230</v>
      </c>
      <c r="H59" s="29">
        <v>540</v>
      </c>
      <c r="I59" s="30"/>
      <c r="J59" s="30"/>
      <c r="K59" s="30"/>
      <c r="L59" s="30"/>
      <c r="M59" s="30"/>
      <c r="N59" s="30"/>
      <c r="O59" s="30"/>
      <c r="P59" s="30"/>
      <c r="Q59" s="31"/>
      <c r="R59" s="65"/>
      <c r="S59" s="65"/>
      <c r="T59" s="65"/>
      <c r="U59" s="83"/>
      <c r="V59" s="83"/>
      <c r="W59" s="83"/>
      <c r="X59" s="83">
        <v>400</v>
      </c>
      <c r="Y59" s="83">
        <v>0</v>
      </c>
      <c r="Z59" s="83">
        <v>0</v>
      </c>
      <c r="AA59" s="83">
        <f t="shared" si="50"/>
        <v>400</v>
      </c>
      <c r="AB59" s="83">
        <f t="shared" si="51"/>
        <v>0</v>
      </c>
      <c r="AC59" s="83">
        <f t="shared" si="52"/>
        <v>0</v>
      </c>
    </row>
    <row r="60" spans="1:29" s="3" customFormat="1" x14ac:dyDescent="0.2">
      <c r="A60" s="23" t="s">
        <v>297</v>
      </c>
      <c r="B60" s="24">
        <v>24</v>
      </c>
      <c r="C60" s="25">
        <v>409</v>
      </c>
      <c r="D60" s="26">
        <v>3</v>
      </c>
      <c r="E60" s="27">
        <v>0</v>
      </c>
      <c r="F60" s="26" t="s">
        <v>298</v>
      </c>
      <c r="G60" s="28"/>
      <c r="H60" s="29"/>
      <c r="I60" s="30">
        <f>I61</f>
        <v>44700</v>
      </c>
      <c r="J60" s="30">
        <f t="shared" ref="J60:K60" si="53">J61</f>
        <v>45200</v>
      </c>
      <c r="K60" s="30">
        <f t="shared" si="53"/>
        <v>0</v>
      </c>
      <c r="L60" s="30"/>
      <c r="M60" s="30"/>
      <c r="N60" s="30"/>
      <c r="O60" s="30">
        <f t="shared" si="5"/>
        <v>44700</v>
      </c>
      <c r="P60" s="30">
        <f t="shared" si="6"/>
        <v>45200</v>
      </c>
      <c r="Q60" s="31">
        <f t="shared" si="7"/>
        <v>0</v>
      </c>
      <c r="R60" s="65"/>
      <c r="S60" s="65"/>
      <c r="T60" s="65"/>
      <c r="U60" s="83">
        <f t="shared" si="8"/>
        <v>44700</v>
      </c>
      <c r="V60" s="83">
        <f t="shared" si="9"/>
        <v>45200</v>
      </c>
      <c r="W60" s="83">
        <f t="shared" si="10"/>
        <v>0</v>
      </c>
      <c r="X60" s="83"/>
      <c r="Y60" s="83"/>
      <c r="Z60" s="83"/>
      <c r="AA60" s="83">
        <f t="shared" si="11"/>
        <v>44700</v>
      </c>
      <c r="AB60" s="83">
        <f t="shared" si="12"/>
        <v>45200</v>
      </c>
      <c r="AC60" s="83">
        <f t="shared" si="13"/>
        <v>0</v>
      </c>
    </row>
    <row r="61" spans="1:29" s="3" customFormat="1" ht="56.25" x14ac:dyDescent="0.2">
      <c r="A61" s="33" t="s">
        <v>296</v>
      </c>
      <c r="B61" s="24">
        <v>24</v>
      </c>
      <c r="C61" s="25">
        <v>409</v>
      </c>
      <c r="D61" s="26">
        <v>3</v>
      </c>
      <c r="E61" s="27">
        <v>0</v>
      </c>
      <c r="F61" s="26" t="str">
        <f>F60</f>
        <v>R1</v>
      </c>
      <c r="G61" s="28" t="s">
        <v>295</v>
      </c>
      <c r="H61" s="29"/>
      <c r="I61" s="30">
        <f>I62</f>
        <v>44700</v>
      </c>
      <c r="J61" s="30">
        <f t="shared" ref="J61:K61" si="54">J62</f>
        <v>45200</v>
      </c>
      <c r="K61" s="30">
        <f t="shared" si="54"/>
        <v>0</v>
      </c>
      <c r="L61" s="30"/>
      <c r="M61" s="30"/>
      <c r="N61" s="30"/>
      <c r="O61" s="30">
        <f t="shared" si="5"/>
        <v>44700</v>
      </c>
      <c r="P61" s="30">
        <f t="shared" si="6"/>
        <v>45200</v>
      </c>
      <c r="Q61" s="31">
        <f t="shared" si="7"/>
        <v>0</v>
      </c>
      <c r="R61" s="65"/>
      <c r="S61" s="65"/>
      <c r="T61" s="65"/>
      <c r="U61" s="83">
        <f t="shared" si="8"/>
        <v>44700</v>
      </c>
      <c r="V61" s="83">
        <f t="shared" si="9"/>
        <v>45200</v>
      </c>
      <c r="W61" s="83">
        <f t="shared" si="10"/>
        <v>0</v>
      </c>
      <c r="X61" s="83"/>
      <c r="Y61" s="83"/>
      <c r="Z61" s="83"/>
      <c r="AA61" s="83">
        <f t="shared" si="11"/>
        <v>44700</v>
      </c>
      <c r="AB61" s="83">
        <f t="shared" si="12"/>
        <v>45200</v>
      </c>
      <c r="AC61" s="83">
        <f t="shared" si="13"/>
        <v>0</v>
      </c>
    </row>
    <row r="62" spans="1:29" s="3" customFormat="1" ht="22.5" x14ac:dyDescent="0.2">
      <c r="A62" s="23" t="s">
        <v>14</v>
      </c>
      <c r="B62" s="24">
        <v>24</v>
      </c>
      <c r="C62" s="25">
        <v>409</v>
      </c>
      <c r="D62" s="26">
        <v>3</v>
      </c>
      <c r="E62" s="27">
        <v>0</v>
      </c>
      <c r="F62" s="26" t="str">
        <f>F61</f>
        <v>R1</v>
      </c>
      <c r="G62" s="28" t="s">
        <v>295</v>
      </c>
      <c r="H62" s="29">
        <v>200</v>
      </c>
      <c r="I62" s="30">
        <f>I63</f>
        <v>44700</v>
      </c>
      <c r="J62" s="30">
        <f t="shared" ref="J62:K62" si="55">J63</f>
        <v>45200</v>
      </c>
      <c r="K62" s="30">
        <f t="shared" si="55"/>
        <v>0</v>
      </c>
      <c r="L62" s="30"/>
      <c r="M62" s="30"/>
      <c r="N62" s="30"/>
      <c r="O62" s="30">
        <f t="shared" si="5"/>
        <v>44700</v>
      </c>
      <c r="P62" s="30">
        <f t="shared" si="6"/>
        <v>45200</v>
      </c>
      <c r="Q62" s="31">
        <f t="shared" si="7"/>
        <v>0</v>
      </c>
      <c r="R62" s="65"/>
      <c r="S62" s="65"/>
      <c r="T62" s="65"/>
      <c r="U62" s="83">
        <f t="shared" si="8"/>
        <v>44700</v>
      </c>
      <c r="V62" s="83">
        <f t="shared" si="9"/>
        <v>45200</v>
      </c>
      <c r="W62" s="83">
        <f t="shared" si="10"/>
        <v>0</v>
      </c>
      <c r="X62" s="83"/>
      <c r="Y62" s="83"/>
      <c r="Z62" s="83"/>
      <c r="AA62" s="83">
        <f t="shared" si="11"/>
        <v>44700</v>
      </c>
      <c r="AB62" s="83">
        <f t="shared" si="12"/>
        <v>45200</v>
      </c>
      <c r="AC62" s="83">
        <f t="shared" si="13"/>
        <v>0</v>
      </c>
    </row>
    <row r="63" spans="1:29" s="3" customFormat="1" ht="22.5" x14ac:dyDescent="0.2">
      <c r="A63" s="23" t="s">
        <v>13</v>
      </c>
      <c r="B63" s="24">
        <v>24</v>
      </c>
      <c r="C63" s="25">
        <v>409</v>
      </c>
      <c r="D63" s="26">
        <v>3</v>
      </c>
      <c r="E63" s="27">
        <v>0</v>
      </c>
      <c r="F63" s="26" t="str">
        <f>F61</f>
        <v>R1</v>
      </c>
      <c r="G63" s="28" t="s">
        <v>295</v>
      </c>
      <c r="H63" s="29">
        <v>240</v>
      </c>
      <c r="I63" s="30">
        <v>44700</v>
      </c>
      <c r="J63" s="30">
        <v>45200</v>
      </c>
      <c r="K63" s="30">
        <v>0</v>
      </c>
      <c r="L63" s="30"/>
      <c r="M63" s="30"/>
      <c r="N63" s="30"/>
      <c r="O63" s="30">
        <f t="shared" si="5"/>
        <v>44700</v>
      </c>
      <c r="P63" s="30">
        <f t="shared" si="6"/>
        <v>45200</v>
      </c>
      <c r="Q63" s="31">
        <f t="shared" si="7"/>
        <v>0</v>
      </c>
      <c r="R63" s="65"/>
      <c r="S63" s="65"/>
      <c r="T63" s="65"/>
      <c r="U63" s="83">
        <f t="shared" si="8"/>
        <v>44700</v>
      </c>
      <c r="V63" s="83">
        <f t="shared" si="9"/>
        <v>45200</v>
      </c>
      <c r="W63" s="83">
        <f t="shared" si="10"/>
        <v>0</v>
      </c>
      <c r="X63" s="83"/>
      <c r="Y63" s="83"/>
      <c r="Z63" s="83"/>
      <c r="AA63" s="83">
        <f t="shared" si="11"/>
        <v>44700</v>
      </c>
      <c r="AB63" s="83">
        <f t="shared" si="12"/>
        <v>45200</v>
      </c>
      <c r="AC63" s="83">
        <f t="shared" si="13"/>
        <v>0</v>
      </c>
    </row>
    <row r="64" spans="1:29" s="3" customFormat="1" ht="90" x14ac:dyDescent="0.2">
      <c r="A64" s="23" t="s">
        <v>276</v>
      </c>
      <c r="B64" s="24">
        <v>24</v>
      </c>
      <c r="C64" s="25">
        <v>409</v>
      </c>
      <c r="D64" s="26">
        <v>3</v>
      </c>
      <c r="E64" s="27" t="s">
        <v>3</v>
      </c>
      <c r="F64" s="26" t="s">
        <v>2</v>
      </c>
      <c r="G64" s="28" t="s">
        <v>420</v>
      </c>
      <c r="H64" s="29" t="s">
        <v>7</v>
      </c>
      <c r="I64" s="30"/>
      <c r="J64" s="30"/>
      <c r="K64" s="30"/>
      <c r="L64" s="30"/>
      <c r="M64" s="30"/>
      <c r="N64" s="30"/>
      <c r="O64" s="30"/>
      <c r="P64" s="30"/>
      <c r="Q64" s="31"/>
      <c r="R64" s="65">
        <f t="shared" ref="R64:W65" si="56">R65</f>
        <v>7259.2105300000003</v>
      </c>
      <c r="S64" s="65">
        <f t="shared" si="56"/>
        <v>7510</v>
      </c>
      <c r="T64" s="81">
        <f t="shared" si="56"/>
        <v>7809.4736800000001</v>
      </c>
      <c r="U64" s="83">
        <f t="shared" si="56"/>
        <v>7259.2105300000003</v>
      </c>
      <c r="V64" s="83">
        <f t="shared" si="56"/>
        <v>7510</v>
      </c>
      <c r="W64" s="83">
        <f t="shared" si="56"/>
        <v>7809.4736800000001</v>
      </c>
      <c r="X64" s="83"/>
      <c r="Y64" s="83"/>
      <c r="Z64" s="83"/>
      <c r="AA64" s="83">
        <f t="shared" si="11"/>
        <v>7259.2105300000003</v>
      </c>
      <c r="AB64" s="83">
        <f t="shared" si="12"/>
        <v>7510</v>
      </c>
      <c r="AC64" s="83">
        <f t="shared" si="13"/>
        <v>7809.4736800000001</v>
      </c>
    </row>
    <row r="65" spans="1:29" s="3" customFormat="1" ht="22.5" x14ac:dyDescent="0.2">
      <c r="A65" s="23" t="s">
        <v>14</v>
      </c>
      <c r="B65" s="24">
        <v>24</v>
      </c>
      <c r="C65" s="25">
        <v>409</v>
      </c>
      <c r="D65" s="26">
        <v>3</v>
      </c>
      <c r="E65" s="27" t="s">
        <v>3</v>
      </c>
      <c r="F65" s="26" t="s">
        <v>2</v>
      </c>
      <c r="G65" s="28" t="s">
        <v>420</v>
      </c>
      <c r="H65" s="29">
        <v>200</v>
      </c>
      <c r="I65" s="30"/>
      <c r="J65" s="30"/>
      <c r="K65" s="30"/>
      <c r="L65" s="30"/>
      <c r="M65" s="30"/>
      <c r="N65" s="30"/>
      <c r="O65" s="30"/>
      <c r="P65" s="30"/>
      <c r="Q65" s="31"/>
      <c r="R65" s="65">
        <f t="shared" si="56"/>
        <v>7259.2105300000003</v>
      </c>
      <c r="S65" s="65">
        <f t="shared" si="56"/>
        <v>7510</v>
      </c>
      <c r="T65" s="81">
        <f t="shared" si="56"/>
        <v>7809.4736800000001</v>
      </c>
      <c r="U65" s="83">
        <f t="shared" si="56"/>
        <v>7259.2105300000003</v>
      </c>
      <c r="V65" s="83">
        <f t="shared" si="56"/>
        <v>7510</v>
      </c>
      <c r="W65" s="83">
        <f t="shared" si="56"/>
        <v>7809.4736800000001</v>
      </c>
      <c r="X65" s="83"/>
      <c r="Y65" s="83"/>
      <c r="Z65" s="83"/>
      <c r="AA65" s="83">
        <f t="shared" si="11"/>
        <v>7259.2105300000003</v>
      </c>
      <c r="AB65" s="83">
        <f t="shared" si="12"/>
        <v>7510</v>
      </c>
      <c r="AC65" s="83">
        <f t="shared" si="13"/>
        <v>7809.4736800000001</v>
      </c>
    </row>
    <row r="66" spans="1:29" s="3" customFormat="1" ht="22.5" x14ac:dyDescent="0.2">
      <c r="A66" s="23" t="s">
        <v>13</v>
      </c>
      <c r="B66" s="24">
        <v>24</v>
      </c>
      <c r="C66" s="25">
        <v>409</v>
      </c>
      <c r="D66" s="26">
        <v>3</v>
      </c>
      <c r="E66" s="27" t="s">
        <v>3</v>
      </c>
      <c r="F66" s="26" t="s">
        <v>2</v>
      </c>
      <c r="G66" s="28" t="s">
        <v>420</v>
      </c>
      <c r="H66" s="29">
        <v>240</v>
      </c>
      <c r="I66" s="30"/>
      <c r="J66" s="30"/>
      <c r="K66" s="30"/>
      <c r="L66" s="30"/>
      <c r="M66" s="30"/>
      <c r="N66" s="30"/>
      <c r="O66" s="30"/>
      <c r="P66" s="30"/>
      <c r="Q66" s="31"/>
      <c r="R66" s="65">
        <f>6896.3+362.96053-0.05</f>
        <v>7259.2105300000003</v>
      </c>
      <c r="S66" s="65">
        <f>7134.5+375.5</f>
        <v>7510</v>
      </c>
      <c r="T66" s="81">
        <f>7419+390.47368</f>
        <v>7809.4736800000001</v>
      </c>
      <c r="U66" s="83">
        <f>R66+O66</f>
        <v>7259.2105300000003</v>
      </c>
      <c r="V66" s="83">
        <f>P66+S66</f>
        <v>7510</v>
      </c>
      <c r="W66" s="83">
        <f>Q66+T66</f>
        <v>7809.4736800000001</v>
      </c>
      <c r="X66" s="83"/>
      <c r="Y66" s="83"/>
      <c r="Z66" s="83"/>
      <c r="AA66" s="83">
        <f t="shared" si="11"/>
        <v>7259.2105300000003</v>
      </c>
      <c r="AB66" s="83">
        <f t="shared" si="12"/>
        <v>7510</v>
      </c>
      <c r="AC66" s="83">
        <f t="shared" si="13"/>
        <v>7809.4736800000001</v>
      </c>
    </row>
    <row r="67" spans="1:29" s="3" customFormat="1" ht="58.5" customHeight="1" x14ac:dyDescent="0.2">
      <c r="A67" s="23" t="s">
        <v>424</v>
      </c>
      <c r="B67" s="24">
        <v>24</v>
      </c>
      <c r="C67" s="25">
        <v>409</v>
      </c>
      <c r="D67" s="26">
        <v>3</v>
      </c>
      <c r="E67" s="27">
        <v>0</v>
      </c>
      <c r="F67" s="26">
        <v>0</v>
      </c>
      <c r="G67" s="28" t="s">
        <v>423</v>
      </c>
      <c r="H67" s="29"/>
      <c r="I67" s="30"/>
      <c r="J67" s="30"/>
      <c r="K67" s="30"/>
      <c r="L67" s="30"/>
      <c r="M67" s="30"/>
      <c r="N67" s="30"/>
      <c r="O67" s="30"/>
      <c r="P67" s="30"/>
      <c r="Q67" s="31"/>
      <c r="R67" s="65"/>
      <c r="S67" s="65"/>
      <c r="T67" s="81"/>
      <c r="U67" s="83"/>
      <c r="V67" s="83"/>
      <c r="W67" s="83"/>
      <c r="X67" s="83">
        <f>X68</f>
        <v>1095.001</v>
      </c>
      <c r="Y67" s="83">
        <v>0</v>
      </c>
      <c r="Z67" s="83">
        <v>0</v>
      </c>
      <c r="AA67" s="83">
        <f>U67+X67</f>
        <v>1095.001</v>
      </c>
      <c r="AB67" s="83">
        <f t="shared" si="12"/>
        <v>0</v>
      </c>
      <c r="AC67" s="83">
        <f t="shared" si="13"/>
        <v>0</v>
      </c>
    </row>
    <row r="68" spans="1:29" s="3" customFormat="1" ht="15" customHeight="1" x14ac:dyDescent="0.2">
      <c r="A68" s="23" t="s">
        <v>29</v>
      </c>
      <c r="B68" s="24">
        <v>24</v>
      </c>
      <c r="C68" s="25">
        <v>409</v>
      </c>
      <c r="D68" s="26">
        <v>3</v>
      </c>
      <c r="E68" s="27">
        <v>0</v>
      </c>
      <c r="F68" s="26">
        <v>0</v>
      </c>
      <c r="G68" s="28" t="s">
        <v>423</v>
      </c>
      <c r="H68" s="29">
        <v>500</v>
      </c>
      <c r="I68" s="30"/>
      <c r="J68" s="30"/>
      <c r="K68" s="30"/>
      <c r="L68" s="30"/>
      <c r="M68" s="30"/>
      <c r="N68" s="30"/>
      <c r="O68" s="30"/>
      <c r="P68" s="30"/>
      <c r="Q68" s="31"/>
      <c r="R68" s="65"/>
      <c r="S68" s="65"/>
      <c r="T68" s="81"/>
      <c r="U68" s="83"/>
      <c r="V68" s="83"/>
      <c r="W68" s="83"/>
      <c r="X68" s="83">
        <f>X69</f>
        <v>1095.001</v>
      </c>
      <c r="Y68" s="83">
        <v>0</v>
      </c>
      <c r="Z68" s="83">
        <v>0</v>
      </c>
      <c r="AA68" s="83">
        <f t="shared" ref="AA68:AA69" si="57">U68+X68</f>
        <v>1095.001</v>
      </c>
      <c r="AB68" s="83">
        <f t="shared" ref="AB68:AB69" si="58">V68+Y68</f>
        <v>0</v>
      </c>
      <c r="AC68" s="83">
        <f t="shared" ref="AC68:AC69" si="59">W68+Z68</f>
        <v>0</v>
      </c>
    </row>
    <row r="69" spans="1:29" s="3" customFormat="1" ht="18" customHeight="1" x14ac:dyDescent="0.2">
      <c r="A69" s="23" t="s">
        <v>28</v>
      </c>
      <c r="B69" s="24">
        <v>24</v>
      </c>
      <c r="C69" s="25">
        <v>409</v>
      </c>
      <c r="D69" s="26">
        <v>3</v>
      </c>
      <c r="E69" s="27">
        <v>0</v>
      </c>
      <c r="F69" s="26">
        <v>0</v>
      </c>
      <c r="G69" s="28" t="s">
        <v>423</v>
      </c>
      <c r="H69" s="29">
        <v>540</v>
      </c>
      <c r="I69" s="30"/>
      <c r="J69" s="30"/>
      <c r="K69" s="30"/>
      <c r="L69" s="30"/>
      <c r="M69" s="30"/>
      <c r="N69" s="30"/>
      <c r="O69" s="30"/>
      <c r="P69" s="30"/>
      <c r="Q69" s="31"/>
      <c r="R69" s="65"/>
      <c r="S69" s="65"/>
      <c r="T69" s="81"/>
      <c r="U69" s="83"/>
      <c r="V69" s="83"/>
      <c r="W69" s="83"/>
      <c r="X69" s="83">
        <f>908.86+186.141</f>
        <v>1095.001</v>
      </c>
      <c r="Y69" s="83">
        <v>0</v>
      </c>
      <c r="Z69" s="83">
        <v>0</v>
      </c>
      <c r="AA69" s="83">
        <f t="shared" si="57"/>
        <v>1095.001</v>
      </c>
      <c r="AB69" s="83">
        <f t="shared" si="58"/>
        <v>0</v>
      </c>
      <c r="AC69" s="83">
        <f t="shared" si="59"/>
        <v>0</v>
      </c>
    </row>
    <row r="70" spans="1:29" s="3" customFormat="1" x14ac:dyDescent="0.2">
      <c r="A70" s="23" t="s">
        <v>107</v>
      </c>
      <c r="B70" s="24">
        <v>24</v>
      </c>
      <c r="C70" s="25">
        <v>412</v>
      </c>
      <c r="D70" s="26" t="s">
        <v>7</v>
      </c>
      <c r="E70" s="27" t="s">
        <v>7</v>
      </c>
      <c r="F70" s="26" t="s">
        <v>7</v>
      </c>
      <c r="G70" s="28" t="s">
        <v>7</v>
      </c>
      <c r="H70" s="29" t="s">
        <v>7</v>
      </c>
      <c r="I70" s="30">
        <f>I71</f>
        <v>11071.300000000001</v>
      </c>
      <c r="J70" s="30">
        <f t="shared" ref="J70:K70" si="60">J71</f>
        <v>9888.5999999999985</v>
      </c>
      <c r="K70" s="30">
        <f t="shared" si="60"/>
        <v>10244.099999999999</v>
      </c>
      <c r="L70" s="30"/>
      <c r="M70" s="30"/>
      <c r="N70" s="30"/>
      <c r="O70" s="30">
        <f t="shared" si="5"/>
        <v>11071.300000000001</v>
      </c>
      <c r="P70" s="30">
        <f t="shared" si="6"/>
        <v>9888.5999999999985</v>
      </c>
      <c r="Q70" s="31">
        <f t="shared" si="7"/>
        <v>10244.099999999999</v>
      </c>
      <c r="R70" s="65"/>
      <c r="S70" s="65"/>
      <c r="T70" s="65"/>
      <c r="U70" s="83">
        <f t="shared" si="8"/>
        <v>11071.300000000001</v>
      </c>
      <c r="V70" s="83">
        <f t="shared" si="9"/>
        <v>9888.5999999999985</v>
      </c>
      <c r="W70" s="83">
        <f t="shared" si="10"/>
        <v>10244.099999999999</v>
      </c>
      <c r="X70" s="83"/>
      <c r="Y70" s="83"/>
      <c r="Z70" s="83"/>
      <c r="AA70" s="83">
        <f t="shared" si="11"/>
        <v>11071.300000000001</v>
      </c>
      <c r="AB70" s="83">
        <f t="shared" si="12"/>
        <v>9888.5999999999985</v>
      </c>
      <c r="AC70" s="83">
        <f t="shared" si="13"/>
        <v>10244.099999999999</v>
      </c>
    </row>
    <row r="71" spans="1:29" s="3" customFormat="1" ht="48.75" customHeight="1" x14ac:dyDescent="0.2">
      <c r="A71" s="34" t="s">
        <v>326</v>
      </c>
      <c r="B71" s="24">
        <v>24</v>
      </c>
      <c r="C71" s="25">
        <v>412</v>
      </c>
      <c r="D71" s="26" t="s">
        <v>173</v>
      </c>
      <c r="E71" s="27">
        <v>0</v>
      </c>
      <c r="F71" s="26" t="s">
        <v>2</v>
      </c>
      <c r="G71" s="28" t="s">
        <v>9</v>
      </c>
      <c r="H71" s="29" t="s">
        <v>7</v>
      </c>
      <c r="I71" s="30">
        <f>I72+I81</f>
        <v>11071.300000000001</v>
      </c>
      <c r="J71" s="30">
        <f t="shared" ref="J71:K71" si="61">J72+J81</f>
        <v>9888.5999999999985</v>
      </c>
      <c r="K71" s="30">
        <f t="shared" si="61"/>
        <v>10244.099999999999</v>
      </c>
      <c r="L71" s="30"/>
      <c r="M71" s="30"/>
      <c r="N71" s="30"/>
      <c r="O71" s="30">
        <f t="shared" si="5"/>
        <v>11071.300000000001</v>
      </c>
      <c r="P71" s="30">
        <f t="shared" si="6"/>
        <v>9888.5999999999985</v>
      </c>
      <c r="Q71" s="31">
        <f t="shared" si="7"/>
        <v>10244.099999999999</v>
      </c>
      <c r="R71" s="65"/>
      <c r="S71" s="65"/>
      <c r="T71" s="65"/>
      <c r="U71" s="83">
        <f t="shared" si="8"/>
        <v>11071.300000000001</v>
      </c>
      <c r="V71" s="83">
        <f t="shared" si="9"/>
        <v>9888.5999999999985</v>
      </c>
      <c r="W71" s="83">
        <f t="shared" si="10"/>
        <v>10244.099999999999</v>
      </c>
      <c r="X71" s="83"/>
      <c r="Y71" s="83"/>
      <c r="Z71" s="83"/>
      <c r="AA71" s="83">
        <f t="shared" si="11"/>
        <v>11071.300000000001</v>
      </c>
      <c r="AB71" s="83">
        <f t="shared" si="12"/>
        <v>9888.5999999999985</v>
      </c>
      <c r="AC71" s="83">
        <f t="shared" si="13"/>
        <v>10244.099999999999</v>
      </c>
    </row>
    <row r="72" spans="1:29" s="3" customFormat="1" ht="41.45" customHeight="1" x14ac:dyDescent="0.2">
      <c r="A72" s="34" t="s">
        <v>353</v>
      </c>
      <c r="B72" s="24">
        <v>24</v>
      </c>
      <c r="C72" s="25">
        <v>412</v>
      </c>
      <c r="D72" s="26" t="s">
        <v>173</v>
      </c>
      <c r="E72" s="27">
        <v>1</v>
      </c>
      <c r="F72" s="26" t="s">
        <v>2</v>
      </c>
      <c r="G72" s="28" t="s">
        <v>9</v>
      </c>
      <c r="H72" s="29"/>
      <c r="I72" s="30">
        <f>I73</f>
        <v>9604.7000000000007</v>
      </c>
      <c r="J72" s="30">
        <f t="shared" ref="J72:K72" si="62">J73</f>
        <v>9888.5999999999985</v>
      </c>
      <c r="K72" s="30">
        <f t="shared" si="62"/>
        <v>10244.099999999999</v>
      </c>
      <c r="L72" s="30"/>
      <c r="M72" s="30"/>
      <c r="N72" s="30"/>
      <c r="O72" s="30">
        <f t="shared" si="5"/>
        <v>9604.7000000000007</v>
      </c>
      <c r="P72" s="30">
        <f t="shared" si="6"/>
        <v>9888.5999999999985</v>
      </c>
      <c r="Q72" s="31">
        <f t="shared" si="7"/>
        <v>10244.099999999999</v>
      </c>
      <c r="R72" s="65"/>
      <c r="S72" s="65"/>
      <c r="T72" s="65"/>
      <c r="U72" s="83">
        <f t="shared" si="8"/>
        <v>9604.7000000000007</v>
      </c>
      <c r="V72" s="83">
        <f t="shared" si="9"/>
        <v>9888.5999999999985</v>
      </c>
      <c r="W72" s="83">
        <f t="shared" si="10"/>
        <v>10244.099999999999</v>
      </c>
      <c r="X72" s="83"/>
      <c r="Y72" s="83"/>
      <c r="Z72" s="83"/>
      <c r="AA72" s="83">
        <f t="shared" si="11"/>
        <v>9604.7000000000007</v>
      </c>
      <c r="AB72" s="83">
        <f t="shared" si="12"/>
        <v>9888.5999999999985</v>
      </c>
      <c r="AC72" s="83">
        <f t="shared" si="13"/>
        <v>10244.099999999999</v>
      </c>
    </row>
    <row r="73" spans="1:29" s="3" customFormat="1" ht="22.5" x14ac:dyDescent="0.2">
      <c r="A73" s="23" t="s">
        <v>74</v>
      </c>
      <c r="B73" s="24">
        <v>24</v>
      </c>
      <c r="C73" s="25">
        <v>412</v>
      </c>
      <c r="D73" s="26" t="s">
        <v>173</v>
      </c>
      <c r="E73" s="27">
        <v>1</v>
      </c>
      <c r="F73" s="26" t="s">
        <v>2</v>
      </c>
      <c r="G73" s="28" t="s">
        <v>70</v>
      </c>
      <c r="H73" s="29" t="s">
        <v>7</v>
      </c>
      <c r="I73" s="30">
        <f>I74+I76+I78</f>
        <v>9604.7000000000007</v>
      </c>
      <c r="J73" s="30">
        <f>J74+J76+J78</f>
        <v>9888.5999999999985</v>
      </c>
      <c r="K73" s="30">
        <f>K74+K76+K78</f>
        <v>10244.099999999999</v>
      </c>
      <c r="L73" s="30"/>
      <c r="M73" s="30"/>
      <c r="N73" s="30"/>
      <c r="O73" s="30">
        <f t="shared" si="5"/>
        <v>9604.7000000000007</v>
      </c>
      <c r="P73" s="30">
        <f t="shared" si="6"/>
        <v>9888.5999999999985</v>
      </c>
      <c r="Q73" s="31">
        <f t="shared" si="7"/>
        <v>10244.099999999999</v>
      </c>
      <c r="R73" s="65"/>
      <c r="S73" s="65"/>
      <c r="T73" s="65"/>
      <c r="U73" s="83">
        <f t="shared" si="8"/>
        <v>9604.7000000000007</v>
      </c>
      <c r="V73" s="83">
        <f t="shared" si="9"/>
        <v>9888.5999999999985</v>
      </c>
      <c r="W73" s="83">
        <f t="shared" si="10"/>
        <v>10244.099999999999</v>
      </c>
      <c r="X73" s="83"/>
      <c r="Y73" s="83"/>
      <c r="Z73" s="83"/>
      <c r="AA73" s="83">
        <f t="shared" si="11"/>
        <v>9604.7000000000007</v>
      </c>
      <c r="AB73" s="83">
        <f t="shared" si="12"/>
        <v>9888.5999999999985</v>
      </c>
      <c r="AC73" s="83">
        <f t="shared" si="13"/>
        <v>10244.099999999999</v>
      </c>
    </row>
    <row r="74" spans="1:29" s="3" customFormat="1" ht="45" x14ac:dyDescent="0.2">
      <c r="A74" s="23" t="s">
        <v>6</v>
      </c>
      <c r="B74" s="24">
        <v>24</v>
      </c>
      <c r="C74" s="25">
        <v>412</v>
      </c>
      <c r="D74" s="26" t="s">
        <v>173</v>
      </c>
      <c r="E74" s="27">
        <v>1</v>
      </c>
      <c r="F74" s="26" t="s">
        <v>2</v>
      </c>
      <c r="G74" s="28" t="s">
        <v>70</v>
      </c>
      <c r="H74" s="29">
        <v>100</v>
      </c>
      <c r="I74" s="30">
        <f>I75</f>
        <v>8859.5</v>
      </c>
      <c r="J74" s="30">
        <f>J75</f>
        <v>9143.2999999999993</v>
      </c>
      <c r="K74" s="30">
        <f>K75</f>
        <v>9498.7999999999993</v>
      </c>
      <c r="L74" s="30"/>
      <c r="M74" s="30"/>
      <c r="N74" s="30"/>
      <c r="O74" s="30">
        <f t="shared" si="5"/>
        <v>8859.5</v>
      </c>
      <c r="P74" s="30">
        <f t="shared" si="6"/>
        <v>9143.2999999999993</v>
      </c>
      <c r="Q74" s="31">
        <f t="shared" si="7"/>
        <v>9498.7999999999993</v>
      </c>
      <c r="R74" s="65"/>
      <c r="S74" s="65"/>
      <c r="T74" s="65"/>
      <c r="U74" s="83">
        <f t="shared" si="8"/>
        <v>8859.5</v>
      </c>
      <c r="V74" s="83">
        <f t="shared" si="9"/>
        <v>9143.2999999999993</v>
      </c>
      <c r="W74" s="83">
        <f t="shared" si="10"/>
        <v>9498.7999999999993</v>
      </c>
      <c r="X74" s="83"/>
      <c r="Y74" s="83"/>
      <c r="Z74" s="83"/>
      <c r="AA74" s="83">
        <f t="shared" si="11"/>
        <v>8859.5</v>
      </c>
      <c r="AB74" s="83">
        <f t="shared" si="12"/>
        <v>9143.2999999999993</v>
      </c>
      <c r="AC74" s="83">
        <f t="shared" si="13"/>
        <v>9498.7999999999993</v>
      </c>
    </row>
    <row r="75" spans="1:29" s="3" customFormat="1" x14ac:dyDescent="0.2">
      <c r="A75" s="23" t="s">
        <v>73</v>
      </c>
      <c r="B75" s="24">
        <v>24</v>
      </c>
      <c r="C75" s="25">
        <v>412</v>
      </c>
      <c r="D75" s="26" t="s">
        <v>173</v>
      </c>
      <c r="E75" s="27">
        <v>1</v>
      </c>
      <c r="F75" s="26" t="s">
        <v>2</v>
      </c>
      <c r="G75" s="28" t="s">
        <v>70</v>
      </c>
      <c r="H75" s="29">
        <v>110</v>
      </c>
      <c r="I75" s="30">
        <v>8859.5</v>
      </c>
      <c r="J75" s="30">
        <v>9143.2999999999993</v>
      </c>
      <c r="K75" s="30">
        <v>9498.7999999999993</v>
      </c>
      <c r="L75" s="30"/>
      <c r="M75" s="30"/>
      <c r="N75" s="30"/>
      <c r="O75" s="30">
        <f t="shared" si="5"/>
        <v>8859.5</v>
      </c>
      <c r="P75" s="30">
        <f t="shared" si="6"/>
        <v>9143.2999999999993</v>
      </c>
      <c r="Q75" s="31">
        <f t="shared" si="7"/>
        <v>9498.7999999999993</v>
      </c>
      <c r="R75" s="65"/>
      <c r="S75" s="65"/>
      <c r="T75" s="65"/>
      <c r="U75" s="83">
        <f t="shared" si="8"/>
        <v>8859.5</v>
      </c>
      <c r="V75" s="83">
        <f t="shared" si="9"/>
        <v>9143.2999999999993</v>
      </c>
      <c r="W75" s="83">
        <f t="shared" si="10"/>
        <v>9498.7999999999993</v>
      </c>
      <c r="X75" s="83"/>
      <c r="Y75" s="83"/>
      <c r="Z75" s="83"/>
      <c r="AA75" s="83">
        <f t="shared" si="11"/>
        <v>8859.5</v>
      </c>
      <c r="AB75" s="83">
        <f t="shared" si="12"/>
        <v>9143.2999999999993</v>
      </c>
      <c r="AC75" s="83">
        <f t="shared" si="13"/>
        <v>9498.7999999999993</v>
      </c>
    </row>
    <row r="76" spans="1:29" s="3" customFormat="1" ht="22.5" x14ac:dyDescent="0.2">
      <c r="A76" s="23" t="s">
        <v>14</v>
      </c>
      <c r="B76" s="24">
        <v>24</v>
      </c>
      <c r="C76" s="25">
        <v>412</v>
      </c>
      <c r="D76" s="26" t="s">
        <v>173</v>
      </c>
      <c r="E76" s="27">
        <v>1</v>
      </c>
      <c r="F76" s="26" t="s">
        <v>2</v>
      </c>
      <c r="G76" s="28" t="s">
        <v>70</v>
      </c>
      <c r="H76" s="29">
        <v>200</v>
      </c>
      <c r="I76" s="30">
        <f>I77</f>
        <v>665.2</v>
      </c>
      <c r="J76" s="30">
        <f>J77</f>
        <v>665.3</v>
      </c>
      <c r="K76" s="30">
        <f>K77</f>
        <v>665.3</v>
      </c>
      <c r="L76" s="30"/>
      <c r="M76" s="30"/>
      <c r="N76" s="30"/>
      <c r="O76" s="30">
        <f t="shared" si="5"/>
        <v>665.2</v>
      </c>
      <c r="P76" s="30">
        <f t="shared" si="6"/>
        <v>665.3</v>
      </c>
      <c r="Q76" s="31">
        <f t="shared" si="7"/>
        <v>665.3</v>
      </c>
      <c r="R76" s="65"/>
      <c r="S76" s="65"/>
      <c r="T76" s="65"/>
      <c r="U76" s="83">
        <f t="shared" si="8"/>
        <v>665.2</v>
      </c>
      <c r="V76" s="83">
        <f t="shared" si="9"/>
        <v>665.3</v>
      </c>
      <c r="W76" s="83">
        <f t="shared" si="10"/>
        <v>665.3</v>
      </c>
      <c r="X76" s="83"/>
      <c r="Y76" s="83"/>
      <c r="Z76" s="83"/>
      <c r="AA76" s="83">
        <f t="shared" si="11"/>
        <v>665.2</v>
      </c>
      <c r="AB76" s="83">
        <f t="shared" si="12"/>
        <v>665.3</v>
      </c>
      <c r="AC76" s="83">
        <f t="shared" si="13"/>
        <v>665.3</v>
      </c>
    </row>
    <row r="77" spans="1:29" s="3" customFormat="1" ht="22.5" x14ac:dyDescent="0.2">
      <c r="A77" s="23" t="s">
        <v>13</v>
      </c>
      <c r="B77" s="24">
        <v>24</v>
      </c>
      <c r="C77" s="25">
        <v>412</v>
      </c>
      <c r="D77" s="26" t="s">
        <v>173</v>
      </c>
      <c r="E77" s="27">
        <v>1</v>
      </c>
      <c r="F77" s="26" t="s">
        <v>2</v>
      </c>
      <c r="G77" s="28" t="s">
        <v>70</v>
      </c>
      <c r="H77" s="29">
        <v>240</v>
      </c>
      <c r="I77" s="30">
        <v>665.2</v>
      </c>
      <c r="J77" s="30">
        <v>665.3</v>
      </c>
      <c r="K77" s="30">
        <v>665.3</v>
      </c>
      <c r="L77" s="30"/>
      <c r="M77" s="30"/>
      <c r="N77" s="30"/>
      <c r="O77" s="30">
        <f t="shared" si="5"/>
        <v>665.2</v>
      </c>
      <c r="P77" s="30">
        <f t="shared" si="6"/>
        <v>665.3</v>
      </c>
      <c r="Q77" s="31">
        <f t="shared" si="7"/>
        <v>665.3</v>
      </c>
      <c r="R77" s="65"/>
      <c r="S77" s="65"/>
      <c r="T77" s="65"/>
      <c r="U77" s="83">
        <f t="shared" si="8"/>
        <v>665.2</v>
      </c>
      <c r="V77" s="83">
        <f t="shared" si="9"/>
        <v>665.3</v>
      </c>
      <c r="W77" s="83">
        <f t="shared" si="10"/>
        <v>665.3</v>
      </c>
      <c r="X77" s="83"/>
      <c r="Y77" s="83"/>
      <c r="Z77" s="83"/>
      <c r="AA77" s="83">
        <f t="shared" si="11"/>
        <v>665.2</v>
      </c>
      <c r="AB77" s="83">
        <f t="shared" si="12"/>
        <v>665.3</v>
      </c>
      <c r="AC77" s="83">
        <f t="shared" si="13"/>
        <v>665.3</v>
      </c>
    </row>
    <row r="78" spans="1:29" s="3" customFormat="1" x14ac:dyDescent="0.2">
      <c r="A78" s="23" t="s">
        <v>72</v>
      </c>
      <c r="B78" s="24">
        <v>24</v>
      </c>
      <c r="C78" s="25">
        <v>412</v>
      </c>
      <c r="D78" s="26" t="s">
        <v>173</v>
      </c>
      <c r="E78" s="27">
        <v>1</v>
      </c>
      <c r="F78" s="26" t="s">
        <v>2</v>
      </c>
      <c r="G78" s="28" t="s">
        <v>70</v>
      </c>
      <c r="H78" s="29">
        <v>800</v>
      </c>
      <c r="I78" s="30">
        <f>I79</f>
        <v>80</v>
      </c>
      <c r="J78" s="30">
        <f>J79</f>
        <v>80</v>
      </c>
      <c r="K78" s="30">
        <f>K79</f>
        <v>80</v>
      </c>
      <c r="L78" s="30"/>
      <c r="M78" s="30"/>
      <c r="N78" s="30"/>
      <c r="O78" s="30">
        <f t="shared" si="5"/>
        <v>80</v>
      </c>
      <c r="P78" s="30">
        <f t="shared" si="6"/>
        <v>80</v>
      </c>
      <c r="Q78" s="31">
        <f t="shared" si="7"/>
        <v>80</v>
      </c>
      <c r="R78" s="65"/>
      <c r="S78" s="65"/>
      <c r="T78" s="65"/>
      <c r="U78" s="83">
        <f t="shared" si="8"/>
        <v>80</v>
      </c>
      <c r="V78" s="83">
        <f t="shared" si="9"/>
        <v>80</v>
      </c>
      <c r="W78" s="83">
        <f t="shared" si="10"/>
        <v>80</v>
      </c>
      <c r="X78" s="83"/>
      <c r="Y78" s="83"/>
      <c r="Z78" s="83"/>
      <c r="AA78" s="83">
        <f t="shared" si="11"/>
        <v>80</v>
      </c>
      <c r="AB78" s="83">
        <f t="shared" si="12"/>
        <v>80</v>
      </c>
      <c r="AC78" s="83">
        <f t="shared" si="13"/>
        <v>80</v>
      </c>
    </row>
    <row r="79" spans="1:29" s="3" customFormat="1" x14ac:dyDescent="0.2">
      <c r="A79" s="23" t="s">
        <v>71</v>
      </c>
      <c r="B79" s="24">
        <v>24</v>
      </c>
      <c r="C79" s="25">
        <v>412</v>
      </c>
      <c r="D79" s="26" t="s">
        <v>173</v>
      </c>
      <c r="E79" s="27">
        <v>1</v>
      </c>
      <c r="F79" s="26">
        <v>0</v>
      </c>
      <c r="G79" s="28" t="s">
        <v>70</v>
      </c>
      <c r="H79" s="29">
        <v>850</v>
      </c>
      <c r="I79" s="30">
        <v>80</v>
      </c>
      <c r="J79" s="30">
        <v>80</v>
      </c>
      <c r="K79" s="30">
        <v>80</v>
      </c>
      <c r="L79" s="30"/>
      <c r="M79" s="30"/>
      <c r="N79" s="30"/>
      <c r="O79" s="30">
        <f t="shared" si="5"/>
        <v>80</v>
      </c>
      <c r="P79" s="30">
        <f t="shared" si="6"/>
        <v>80</v>
      </c>
      <c r="Q79" s="31">
        <f t="shared" si="7"/>
        <v>80</v>
      </c>
      <c r="R79" s="65"/>
      <c r="S79" s="65"/>
      <c r="T79" s="65"/>
      <c r="U79" s="83">
        <f t="shared" si="8"/>
        <v>80</v>
      </c>
      <c r="V79" s="83">
        <f t="shared" si="9"/>
        <v>80</v>
      </c>
      <c r="W79" s="83">
        <f t="shared" si="10"/>
        <v>80</v>
      </c>
      <c r="X79" s="83"/>
      <c r="Y79" s="83"/>
      <c r="Z79" s="83"/>
      <c r="AA79" s="83">
        <f t="shared" si="11"/>
        <v>80</v>
      </c>
      <c r="AB79" s="83">
        <f t="shared" si="12"/>
        <v>80</v>
      </c>
      <c r="AC79" s="83">
        <f t="shared" si="13"/>
        <v>80</v>
      </c>
    </row>
    <row r="80" spans="1:29" s="3" customFormat="1" ht="17.100000000000001" customHeight="1" x14ac:dyDescent="0.2">
      <c r="A80" s="34" t="s">
        <v>337</v>
      </c>
      <c r="B80" s="24">
        <v>24</v>
      </c>
      <c r="C80" s="25">
        <v>412</v>
      </c>
      <c r="D80" s="26">
        <v>2</v>
      </c>
      <c r="E80" s="27">
        <v>3</v>
      </c>
      <c r="F80" s="26">
        <v>0</v>
      </c>
      <c r="G80" s="28">
        <v>0</v>
      </c>
      <c r="H80" s="29"/>
      <c r="I80" s="30">
        <f>I81</f>
        <v>1466.6</v>
      </c>
      <c r="J80" s="30">
        <f t="shared" ref="J80:K80" si="63">J81</f>
        <v>0</v>
      </c>
      <c r="K80" s="30">
        <f t="shared" si="63"/>
        <v>0</v>
      </c>
      <c r="L80" s="30"/>
      <c r="M80" s="30"/>
      <c r="N80" s="30"/>
      <c r="O80" s="30">
        <f t="shared" si="5"/>
        <v>1466.6</v>
      </c>
      <c r="P80" s="30">
        <f t="shared" si="6"/>
        <v>0</v>
      </c>
      <c r="Q80" s="31">
        <f t="shared" si="7"/>
        <v>0</v>
      </c>
      <c r="R80" s="65"/>
      <c r="S80" s="65"/>
      <c r="T80" s="65"/>
      <c r="U80" s="83">
        <f t="shared" si="8"/>
        <v>1466.6</v>
      </c>
      <c r="V80" s="83">
        <f t="shared" si="9"/>
        <v>0</v>
      </c>
      <c r="W80" s="83">
        <f t="shared" si="10"/>
        <v>0</v>
      </c>
      <c r="X80" s="83"/>
      <c r="Y80" s="83"/>
      <c r="Z80" s="83"/>
      <c r="AA80" s="83">
        <f t="shared" si="11"/>
        <v>1466.6</v>
      </c>
      <c r="AB80" s="83">
        <f t="shared" si="12"/>
        <v>0</v>
      </c>
      <c r="AC80" s="83">
        <f t="shared" si="13"/>
        <v>0</v>
      </c>
    </row>
    <row r="81" spans="1:29" s="3" customFormat="1" ht="46.5" customHeight="1" x14ac:dyDescent="0.2">
      <c r="A81" s="23" t="s">
        <v>379</v>
      </c>
      <c r="B81" s="24">
        <v>24</v>
      </c>
      <c r="C81" s="25">
        <v>412</v>
      </c>
      <c r="D81" s="26">
        <v>2</v>
      </c>
      <c r="E81" s="27">
        <v>3</v>
      </c>
      <c r="F81" s="26">
        <v>0</v>
      </c>
      <c r="G81" s="28">
        <v>88320</v>
      </c>
      <c r="H81" s="29"/>
      <c r="I81" s="30">
        <f>I82</f>
        <v>1466.6</v>
      </c>
      <c r="J81" s="30">
        <f t="shared" ref="J81:K81" si="64">J82</f>
        <v>0</v>
      </c>
      <c r="K81" s="30">
        <f t="shared" si="64"/>
        <v>0</v>
      </c>
      <c r="L81" s="30"/>
      <c r="M81" s="30"/>
      <c r="N81" s="30"/>
      <c r="O81" s="30">
        <f t="shared" si="5"/>
        <v>1466.6</v>
      </c>
      <c r="P81" s="30">
        <f t="shared" si="6"/>
        <v>0</v>
      </c>
      <c r="Q81" s="31">
        <f t="shared" si="7"/>
        <v>0</v>
      </c>
      <c r="R81" s="65"/>
      <c r="S81" s="65"/>
      <c r="T81" s="65"/>
      <c r="U81" s="83">
        <f t="shared" si="8"/>
        <v>1466.6</v>
      </c>
      <c r="V81" s="83">
        <f t="shared" si="9"/>
        <v>0</v>
      </c>
      <c r="W81" s="83">
        <f t="shared" si="10"/>
        <v>0</v>
      </c>
      <c r="X81" s="83"/>
      <c r="Y81" s="83"/>
      <c r="Z81" s="83"/>
      <c r="AA81" s="83">
        <f t="shared" si="11"/>
        <v>1466.6</v>
      </c>
      <c r="AB81" s="83">
        <f t="shared" si="12"/>
        <v>0</v>
      </c>
      <c r="AC81" s="83">
        <f t="shared" si="13"/>
        <v>0</v>
      </c>
    </row>
    <row r="82" spans="1:29" s="3" customFormat="1" ht="18" customHeight="1" x14ac:dyDescent="0.2">
      <c r="A82" s="23" t="s">
        <v>29</v>
      </c>
      <c r="B82" s="24">
        <v>24</v>
      </c>
      <c r="C82" s="25">
        <v>412</v>
      </c>
      <c r="D82" s="26">
        <v>2</v>
      </c>
      <c r="E82" s="27">
        <v>3</v>
      </c>
      <c r="F82" s="26">
        <v>0</v>
      </c>
      <c r="G82" s="28">
        <v>88320</v>
      </c>
      <c r="H82" s="29">
        <v>500</v>
      </c>
      <c r="I82" s="30">
        <f>I83</f>
        <v>1466.6</v>
      </c>
      <c r="J82" s="30">
        <f t="shared" ref="J82:K82" si="65">J83</f>
        <v>0</v>
      </c>
      <c r="K82" s="30">
        <f t="shared" si="65"/>
        <v>0</v>
      </c>
      <c r="L82" s="30"/>
      <c r="M82" s="30"/>
      <c r="N82" s="30"/>
      <c r="O82" s="30">
        <f t="shared" si="5"/>
        <v>1466.6</v>
      </c>
      <c r="P82" s="30">
        <f t="shared" si="6"/>
        <v>0</v>
      </c>
      <c r="Q82" s="31">
        <f t="shared" si="7"/>
        <v>0</v>
      </c>
      <c r="R82" s="65"/>
      <c r="S82" s="65"/>
      <c r="T82" s="65"/>
      <c r="U82" s="83">
        <f t="shared" si="8"/>
        <v>1466.6</v>
      </c>
      <c r="V82" s="83">
        <f t="shared" si="9"/>
        <v>0</v>
      </c>
      <c r="W82" s="83">
        <f t="shared" si="10"/>
        <v>0</v>
      </c>
      <c r="X82" s="83"/>
      <c r="Y82" s="83"/>
      <c r="Z82" s="83"/>
      <c r="AA82" s="83">
        <f t="shared" si="11"/>
        <v>1466.6</v>
      </c>
      <c r="AB82" s="83">
        <f t="shared" si="12"/>
        <v>0</v>
      </c>
      <c r="AC82" s="83">
        <f t="shared" si="13"/>
        <v>0</v>
      </c>
    </row>
    <row r="83" spans="1:29" s="3" customFormat="1" ht="18.95" customHeight="1" x14ac:dyDescent="0.2">
      <c r="A83" s="23" t="s">
        <v>28</v>
      </c>
      <c r="B83" s="24">
        <v>24</v>
      </c>
      <c r="C83" s="25">
        <v>412</v>
      </c>
      <c r="D83" s="26">
        <v>2</v>
      </c>
      <c r="E83" s="27">
        <v>3</v>
      </c>
      <c r="F83" s="26">
        <v>0</v>
      </c>
      <c r="G83" s="28">
        <v>88320</v>
      </c>
      <c r="H83" s="29">
        <v>540</v>
      </c>
      <c r="I83" s="30">
        <v>1466.6</v>
      </c>
      <c r="J83" s="30">
        <v>0</v>
      </c>
      <c r="K83" s="30">
        <v>0</v>
      </c>
      <c r="L83" s="30"/>
      <c r="M83" s="30"/>
      <c r="N83" s="30"/>
      <c r="O83" s="30">
        <f t="shared" si="5"/>
        <v>1466.6</v>
      </c>
      <c r="P83" s="30">
        <f t="shared" si="6"/>
        <v>0</v>
      </c>
      <c r="Q83" s="31">
        <f t="shared" si="7"/>
        <v>0</v>
      </c>
      <c r="R83" s="65"/>
      <c r="S83" s="65"/>
      <c r="T83" s="65"/>
      <c r="U83" s="83">
        <f t="shared" si="8"/>
        <v>1466.6</v>
      </c>
      <c r="V83" s="83">
        <f t="shared" si="9"/>
        <v>0</v>
      </c>
      <c r="W83" s="83">
        <f t="shared" si="10"/>
        <v>0</v>
      </c>
      <c r="X83" s="83"/>
      <c r="Y83" s="83"/>
      <c r="Z83" s="83"/>
      <c r="AA83" s="83">
        <f t="shared" ref="AA83:AA146" si="66">U83+X83</f>
        <v>1466.6</v>
      </c>
      <c r="AB83" s="83">
        <f t="shared" ref="AB83:AB146" si="67">V83+Y83</f>
        <v>0</v>
      </c>
      <c r="AC83" s="83">
        <f t="shared" ref="AC83:AC146" si="68">W83+Z83</f>
        <v>0</v>
      </c>
    </row>
    <row r="84" spans="1:29" s="3" customFormat="1" ht="18.600000000000001" customHeight="1" x14ac:dyDescent="0.2">
      <c r="A84" s="23" t="s">
        <v>236</v>
      </c>
      <c r="B84" s="24">
        <v>24</v>
      </c>
      <c r="C84" s="25">
        <v>500</v>
      </c>
      <c r="D84" s="26" t="s">
        <v>7</v>
      </c>
      <c r="E84" s="27" t="s">
        <v>7</v>
      </c>
      <c r="F84" s="26" t="s">
        <v>7</v>
      </c>
      <c r="G84" s="28" t="s">
        <v>7</v>
      </c>
      <c r="H84" s="29" t="s">
        <v>7</v>
      </c>
      <c r="I84" s="30">
        <f>I85+I102+I137+I117</f>
        <v>62347.600000000006</v>
      </c>
      <c r="J84" s="30">
        <f t="shared" ref="J84:K84" si="69">J85+J102+J137+J117</f>
        <v>47307.7</v>
      </c>
      <c r="K84" s="30">
        <f t="shared" si="69"/>
        <v>83904.700000000012</v>
      </c>
      <c r="L84" s="30">
        <f>L85+L102+L117+L137</f>
        <v>-24181.36562</v>
      </c>
      <c r="M84" s="30">
        <f t="shared" ref="M84:N84" si="70">M85+M102+M117+M137</f>
        <v>-27757.843089999998</v>
      </c>
      <c r="N84" s="30">
        <f t="shared" si="70"/>
        <v>6097.3766100000003</v>
      </c>
      <c r="O84" s="30">
        <f t="shared" si="5"/>
        <v>38166.234380000009</v>
      </c>
      <c r="P84" s="30">
        <f t="shared" si="6"/>
        <v>19549.856909999999</v>
      </c>
      <c r="Q84" s="31">
        <f t="shared" si="7"/>
        <v>90002.076610000018</v>
      </c>
      <c r="R84" s="65">
        <f>R85+R102+R117+R137</f>
        <v>29210.28227</v>
      </c>
      <c r="S84" s="65">
        <f t="shared" ref="S84:T84" si="71">S85+S102+S117+S137</f>
        <v>-1901.9</v>
      </c>
      <c r="T84" s="65">
        <f t="shared" si="71"/>
        <v>-1901.9</v>
      </c>
      <c r="U84" s="83">
        <f t="shared" si="8"/>
        <v>67376.516650000005</v>
      </c>
      <c r="V84" s="83">
        <f t="shared" si="9"/>
        <v>17647.956909999997</v>
      </c>
      <c r="W84" s="83">
        <f t="shared" si="10"/>
        <v>88100.176610000024</v>
      </c>
      <c r="X84" s="83">
        <f>X85+X102+X117+X137</f>
        <v>702.38096999999993</v>
      </c>
      <c r="Y84" s="83">
        <f t="shared" ref="Y84:Z84" si="72">Y85+Y102+Y117+Y137</f>
        <v>116.96514000000001</v>
      </c>
      <c r="Z84" s="83">
        <f t="shared" si="72"/>
        <v>121.94753</v>
      </c>
      <c r="AA84" s="83">
        <f t="shared" si="66"/>
        <v>68078.897620000003</v>
      </c>
      <c r="AB84" s="83">
        <f t="shared" si="67"/>
        <v>17764.922049999997</v>
      </c>
      <c r="AC84" s="83">
        <f t="shared" si="68"/>
        <v>88222.124140000029</v>
      </c>
    </row>
    <row r="85" spans="1:29" s="3" customFormat="1" x14ac:dyDescent="0.2">
      <c r="A85" s="23" t="s">
        <v>235</v>
      </c>
      <c r="B85" s="24">
        <v>24</v>
      </c>
      <c r="C85" s="25">
        <v>501</v>
      </c>
      <c r="D85" s="26" t="s">
        <v>7</v>
      </c>
      <c r="E85" s="27" t="s">
        <v>7</v>
      </c>
      <c r="F85" s="26" t="s">
        <v>7</v>
      </c>
      <c r="G85" s="28" t="s">
        <v>7</v>
      </c>
      <c r="H85" s="29" t="s">
        <v>7</v>
      </c>
      <c r="I85" s="30">
        <f>I86</f>
        <v>38908.400000000001</v>
      </c>
      <c r="J85" s="30">
        <f t="shared" ref="J85:K85" si="73">J86</f>
        <v>37340.199999999997</v>
      </c>
      <c r="K85" s="30">
        <f t="shared" si="73"/>
        <v>73641.700000000012</v>
      </c>
      <c r="L85" s="30">
        <f>L86</f>
        <v>-35017.5</v>
      </c>
      <c r="M85" s="30">
        <f>M86</f>
        <v>-33606.1</v>
      </c>
      <c r="N85" s="30"/>
      <c r="O85" s="30">
        <f t="shared" si="5"/>
        <v>3890.9000000000015</v>
      </c>
      <c r="P85" s="30">
        <f t="shared" si="6"/>
        <v>3734.0999999999985</v>
      </c>
      <c r="Q85" s="31">
        <f t="shared" si="7"/>
        <v>73641.700000000012</v>
      </c>
      <c r="R85" s="65">
        <f>R86</f>
        <v>406.18446999999998</v>
      </c>
      <c r="S85" s="65">
        <f t="shared" ref="S85:T85" si="74">S86</f>
        <v>0</v>
      </c>
      <c r="T85" s="65">
        <f t="shared" si="74"/>
        <v>0</v>
      </c>
      <c r="U85" s="83">
        <f t="shared" si="8"/>
        <v>4297.0844700000016</v>
      </c>
      <c r="V85" s="83">
        <f t="shared" si="9"/>
        <v>3734.0999999999985</v>
      </c>
      <c r="W85" s="83">
        <f t="shared" si="10"/>
        <v>73641.700000000012</v>
      </c>
      <c r="X85" s="83">
        <f>X91</f>
        <v>586.58547999999996</v>
      </c>
      <c r="Y85" s="83"/>
      <c r="Z85" s="83"/>
      <c r="AA85" s="83">
        <f t="shared" si="66"/>
        <v>4883.6699500000013</v>
      </c>
      <c r="AB85" s="83">
        <f t="shared" si="67"/>
        <v>3734.0999999999985</v>
      </c>
      <c r="AC85" s="83">
        <f t="shared" si="68"/>
        <v>73641.700000000012</v>
      </c>
    </row>
    <row r="86" spans="1:29" s="3" customFormat="1" ht="45" x14ac:dyDescent="0.2">
      <c r="A86" s="34" t="s">
        <v>326</v>
      </c>
      <c r="B86" s="24">
        <v>24</v>
      </c>
      <c r="C86" s="25">
        <v>501</v>
      </c>
      <c r="D86" s="26" t="s">
        <v>173</v>
      </c>
      <c r="E86" s="27" t="s">
        <v>3</v>
      </c>
      <c r="F86" s="26" t="s">
        <v>2</v>
      </c>
      <c r="G86" s="28" t="s">
        <v>9</v>
      </c>
      <c r="H86" s="29" t="s">
        <v>7</v>
      </c>
      <c r="I86" s="30">
        <f>I87+I91</f>
        <v>38908.400000000001</v>
      </c>
      <c r="J86" s="30">
        <f t="shared" ref="J86:K86" si="75">J87+J91</f>
        <v>37340.199999999997</v>
      </c>
      <c r="K86" s="30">
        <f t="shared" si="75"/>
        <v>73641.700000000012</v>
      </c>
      <c r="L86" s="30">
        <f>L87+L91</f>
        <v>-35017.5</v>
      </c>
      <c r="M86" s="30">
        <f>M87+M91</f>
        <v>-33606.1</v>
      </c>
      <c r="N86" s="30"/>
      <c r="O86" s="30">
        <f t="shared" ref="O86:O209" si="76">I86+L86</f>
        <v>3890.9000000000015</v>
      </c>
      <c r="P86" s="30">
        <f t="shared" ref="P86:P209" si="77">J86+M86</f>
        <v>3734.0999999999985</v>
      </c>
      <c r="Q86" s="31">
        <f t="shared" ref="Q86:Q209" si="78">K86+N86</f>
        <v>73641.700000000012</v>
      </c>
      <c r="R86" s="65">
        <f>R87+R91</f>
        <v>406.18446999999998</v>
      </c>
      <c r="S86" s="65">
        <f t="shared" ref="S86:T86" si="79">S87+S91</f>
        <v>0</v>
      </c>
      <c r="T86" s="65">
        <f t="shared" si="79"/>
        <v>0</v>
      </c>
      <c r="U86" s="83">
        <f t="shared" ref="U86:U171" si="80">O86+R86</f>
        <v>4297.0844700000016</v>
      </c>
      <c r="V86" s="83">
        <f t="shared" ref="V86:V171" si="81">P86+S86</f>
        <v>3734.0999999999985</v>
      </c>
      <c r="W86" s="83">
        <f t="shared" ref="W86:W171" si="82">Q86+T86</f>
        <v>73641.700000000012</v>
      </c>
      <c r="X86" s="83"/>
      <c r="Y86" s="83"/>
      <c r="Z86" s="83"/>
      <c r="AA86" s="83">
        <f t="shared" si="66"/>
        <v>4297.0844700000016</v>
      </c>
      <c r="AB86" s="83">
        <f t="shared" si="67"/>
        <v>3734.0999999999985</v>
      </c>
      <c r="AC86" s="83">
        <f t="shared" si="68"/>
        <v>73641.700000000012</v>
      </c>
    </row>
    <row r="87" spans="1:29" s="3" customFormat="1" x14ac:dyDescent="0.2">
      <c r="A87" s="34" t="s">
        <v>337</v>
      </c>
      <c r="B87" s="24">
        <v>24</v>
      </c>
      <c r="C87" s="25">
        <v>501</v>
      </c>
      <c r="D87" s="26" t="s">
        <v>173</v>
      </c>
      <c r="E87" s="27">
        <v>3</v>
      </c>
      <c r="F87" s="26">
        <v>0</v>
      </c>
      <c r="G87" s="28">
        <v>0</v>
      </c>
      <c r="H87" s="29"/>
      <c r="I87" s="30">
        <f>I88</f>
        <v>38908.400000000001</v>
      </c>
      <c r="J87" s="30">
        <f t="shared" ref="J87:K87" si="83">J88</f>
        <v>37340.199999999997</v>
      </c>
      <c r="K87" s="30">
        <f t="shared" si="83"/>
        <v>0</v>
      </c>
      <c r="L87" s="30">
        <f t="shared" ref="L87:M89" si="84">L88</f>
        <v>-35017.5</v>
      </c>
      <c r="M87" s="30">
        <f t="shared" si="84"/>
        <v>-33606.1</v>
      </c>
      <c r="N87" s="30"/>
      <c r="O87" s="30">
        <f t="shared" si="76"/>
        <v>3890.9000000000015</v>
      </c>
      <c r="P87" s="30">
        <f t="shared" si="77"/>
        <v>3734.0999999999985</v>
      </c>
      <c r="Q87" s="31">
        <f t="shared" si="78"/>
        <v>0</v>
      </c>
      <c r="R87" s="65"/>
      <c r="S87" s="65"/>
      <c r="T87" s="65"/>
      <c r="U87" s="83">
        <f t="shared" si="80"/>
        <v>3890.9000000000015</v>
      </c>
      <c r="V87" s="83">
        <f t="shared" si="81"/>
        <v>3734.0999999999985</v>
      </c>
      <c r="W87" s="83">
        <f t="shared" si="82"/>
        <v>0</v>
      </c>
      <c r="X87" s="83"/>
      <c r="Y87" s="83"/>
      <c r="Z87" s="83"/>
      <c r="AA87" s="83">
        <f t="shared" si="66"/>
        <v>3890.9000000000015</v>
      </c>
      <c r="AB87" s="83">
        <f t="shared" si="67"/>
        <v>3734.0999999999985</v>
      </c>
      <c r="AC87" s="83">
        <f t="shared" si="68"/>
        <v>0</v>
      </c>
    </row>
    <row r="88" spans="1:29" s="3" customFormat="1" ht="70.5" customHeight="1" x14ac:dyDescent="0.2">
      <c r="A88" s="23" t="s">
        <v>367</v>
      </c>
      <c r="B88" s="24">
        <v>24</v>
      </c>
      <c r="C88" s="25">
        <v>501</v>
      </c>
      <c r="D88" s="26" t="s">
        <v>173</v>
      </c>
      <c r="E88" s="27">
        <v>3</v>
      </c>
      <c r="F88" s="26" t="s">
        <v>2</v>
      </c>
      <c r="G88" s="28" t="s">
        <v>397</v>
      </c>
      <c r="H88" s="29" t="s">
        <v>7</v>
      </c>
      <c r="I88" s="30">
        <f>I89</f>
        <v>38908.400000000001</v>
      </c>
      <c r="J88" s="30">
        <f t="shared" ref="J88:K88" si="85">J89</f>
        <v>37340.199999999997</v>
      </c>
      <c r="K88" s="30">
        <f t="shared" si="85"/>
        <v>0</v>
      </c>
      <c r="L88" s="30">
        <f t="shared" si="84"/>
        <v>-35017.5</v>
      </c>
      <c r="M88" s="30">
        <f t="shared" si="84"/>
        <v>-33606.1</v>
      </c>
      <c r="N88" s="30"/>
      <c r="O88" s="30">
        <f t="shared" si="76"/>
        <v>3890.9000000000015</v>
      </c>
      <c r="P88" s="30">
        <f t="shared" si="77"/>
        <v>3734.0999999999985</v>
      </c>
      <c r="Q88" s="31">
        <f t="shared" si="78"/>
        <v>0</v>
      </c>
      <c r="R88" s="65"/>
      <c r="S88" s="65"/>
      <c r="T88" s="65"/>
      <c r="U88" s="83">
        <f t="shared" si="80"/>
        <v>3890.9000000000015</v>
      </c>
      <c r="V88" s="83">
        <f t="shared" si="81"/>
        <v>3734.0999999999985</v>
      </c>
      <c r="W88" s="83">
        <f t="shared" si="82"/>
        <v>0</v>
      </c>
      <c r="X88" s="83"/>
      <c r="Y88" s="83"/>
      <c r="Z88" s="83"/>
      <c r="AA88" s="83">
        <f t="shared" si="66"/>
        <v>3890.9000000000015</v>
      </c>
      <c r="AB88" s="83">
        <f t="shared" si="67"/>
        <v>3734.0999999999985</v>
      </c>
      <c r="AC88" s="83">
        <f t="shared" si="68"/>
        <v>0</v>
      </c>
    </row>
    <row r="89" spans="1:29" s="3" customFormat="1" x14ac:dyDescent="0.2">
      <c r="A89" s="23" t="s">
        <v>29</v>
      </c>
      <c r="B89" s="24">
        <v>24</v>
      </c>
      <c r="C89" s="25">
        <v>501</v>
      </c>
      <c r="D89" s="26" t="s">
        <v>173</v>
      </c>
      <c r="E89" s="27">
        <v>3</v>
      </c>
      <c r="F89" s="26" t="s">
        <v>2</v>
      </c>
      <c r="G89" s="28" t="s">
        <v>397</v>
      </c>
      <c r="H89" s="29">
        <v>500</v>
      </c>
      <c r="I89" s="30">
        <f>I90</f>
        <v>38908.400000000001</v>
      </c>
      <c r="J89" s="30">
        <f t="shared" ref="J89:K89" si="86">J90</f>
        <v>37340.199999999997</v>
      </c>
      <c r="K89" s="30">
        <f t="shared" si="86"/>
        <v>0</v>
      </c>
      <c r="L89" s="30">
        <f t="shared" si="84"/>
        <v>-35017.5</v>
      </c>
      <c r="M89" s="30">
        <f t="shared" si="84"/>
        <v>-33606.1</v>
      </c>
      <c r="N89" s="30"/>
      <c r="O89" s="30">
        <f t="shared" si="76"/>
        <v>3890.9000000000015</v>
      </c>
      <c r="P89" s="30">
        <f t="shared" si="77"/>
        <v>3734.0999999999985</v>
      </c>
      <c r="Q89" s="31">
        <f t="shared" si="78"/>
        <v>0</v>
      </c>
      <c r="R89" s="65"/>
      <c r="S89" s="65"/>
      <c r="T89" s="65"/>
      <c r="U89" s="83">
        <f t="shared" si="80"/>
        <v>3890.9000000000015</v>
      </c>
      <c r="V89" s="83">
        <f t="shared" si="81"/>
        <v>3734.0999999999985</v>
      </c>
      <c r="W89" s="83">
        <f t="shared" si="82"/>
        <v>0</v>
      </c>
      <c r="X89" s="83"/>
      <c r="Y89" s="83"/>
      <c r="Z89" s="83"/>
      <c r="AA89" s="83">
        <f t="shared" si="66"/>
        <v>3890.9000000000015</v>
      </c>
      <c r="AB89" s="83">
        <f t="shared" si="67"/>
        <v>3734.0999999999985</v>
      </c>
      <c r="AC89" s="83">
        <f t="shared" si="68"/>
        <v>0</v>
      </c>
    </row>
    <row r="90" spans="1:29" s="3" customFormat="1" x14ac:dyDescent="0.2">
      <c r="A90" s="23" t="s">
        <v>28</v>
      </c>
      <c r="B90" s="24">
        <v>24</v>
      </c>
      <c r="C90" s="25">
        <v>501</v>
      </c>
      <c r="D90" s="26" t="s">
        <v>173</v>
      </c>
      <c r="E90" s="27">
        <v>3</v>
      </c>
      <c r="F90" s="26" t="s">
        <v>2</v>
      </c>
      <c r="G90" s="28" t="s">
        <v>397</v>
      </c>
      <c r="H90" s="29">
        <v>540</v>
      </c>
      <c r="I90" s="30">
        <v>38908.400000000001</v>
      </c>
      <c r="J90" s="30">
        <v>37340.199999999997</v>
      </c>
      <c r="K90" s="30">
        <v>0</v>
      </c>
      <c r="L90" s="30">
        <f>-35017.5</f>
        <v>-35017.5</v>
      </c>
      <c r="M90" s="30">
        <v>-33606.1</v>
      </c>
      <c r="N90" s="30"/>
      <c r="O90" s="30">
        <f t="shared" si="76"/>
        <v>3890.9000000000015</v>
      </c>
      <c r="P90" s="30">
        <f t="shared" si="77"/>
        <v>3734.0999999999985</v>
      </c>
      <c r="Q90" s="31">
        <f t="shared" si="78"/>
        <v>0</v>
      </c>
      <c r="R90" s="65"/>
      <c r="S90" s="65"/>
      <c r="T90" s="65"/>
      <c r="U90" s="83">
        <f t="shared" si="80"/>
        <v>3890.9000000000015</v>
      </c>
      <c r="V90" s="83">
        <f t="shared" si="81"/>
        <v>3734.0999999999985</v>
      </c>
      <c r="W90" s="83">
        <f t="shared" si="82"/>
        <v>0</v>
      </c>
      <c r="X90" s="83"/>
      <c r="Y90" s="83"/>
      <c r="Z90" s="83"/>
      <c r="AA90" s="83">
        <f t="shared" si="66"/>
        <v>3890.9000000000015</v>
      </c>
      <c r="AB90" s="83">
        <f t="shared" si="67"/>
        <v>3734.0999999999985</v>
      </c>
      <c r="AC90" s="83">
        <f t="shared" si="68"/>
        <v>0</v>
      </c>
    </row>
    <row r="91" spans="1:29" s="3" customFormat="1" x14ac:dyDescent="0.2">
      <c r="A91" s="34" t="s">
        <v>375</v>
      </c>
      <c r="B91" s="24">
        <v>24</v>
      </c>
      <c r="C91" s="25">
        <v>501</v>
      </c>
      <c r="D91" s="26" t="s">
        <v>173</v>
      </c>
      <c r="E91" s="27">
        <v>4</v>
      </c>
      <c r="F91" s="26">
        <v>0</v>
      </c>
      <c r="G91" s="28">
        <v>0</v>
      </c>
      <c r="H91" s="29"/>
      <c r="I91" s="30">
        <f>I95</f>
        <v>0</v>
      </c>
      <c r="J91" s="30">
        <f t="shared" ref="J91:K91" si="87">J95</f>
        <v>0</v>
      </c>
      <c r="K91" s="30">
        <f t="shared" si="87"/>
        <v>73641.700000000012</v>
      </c>
      <c r="L91" s="30"/>
      <c r="M91" s="30"/>
      <c r="N91" s="30"/>
      <c r="O91" s="30">
        <f t="shared" si="76"/>
        <v>0</v>
      </c>
      <c r="P91" s="30">
        <f t="shared" si="77"/>
        <v>0</v>
      </c>
      <c r="Q91" s="31">
        <f t="shared" si="78"/>
        <v>73641.700000000012</v>
      </c>
      <c r="R91" s="65">
        <f>R92</f>
        <v>406.18446999999998</v>
      </c>
      <c r="S91" s="65">
        <f t="shared" ref="S91:T91" si="88">S92</f>
        <v>0</v>
      </c>
      <c r="T91" s="65">
        <f t="shared" si="88"/>
        <v>0</v>
      </c>
      <c r="U91" s="83">
        <f t="shared" si="80"/>
        <v>406.18446999999998</v>
      </c>
      <c r="V91" s="83">
        <f t="shared" si="81"/>
        <v>0</v>
      </c>
      <c r="W91" s="83">
        <f t="shared" si="82"/>
        <v>73641.700000000012</v>
      </c>
      <c r="X91" s="83">
        <f>X92</f>
        <v>586.58547999999996</v>
      </c>
      <c r="Y91" s="83"/>
      <c r="Z91" s="83"/>
      <c r="AA91" s="83">
        <f t="shared" si="66"/>
        <v>992.76994999999988</v>
      </c>
      <c r="AB91" s="83">
        <f t="shared" si="67"/>
        <v>0</v>
      </c>
      <c r="AC91" s="83">
        <f t="shared" si="68"/>
        <v>73641.700000000012</v>
      </c>
    </row>
    <row r="92" spans="1:29" s="3" customFormat="1" ht="22.5" x14ac:dyDescent="0.2">
      <c r="A92" s="113" t="s">
        <v>415</v>
      </c>
      <c r="B92" s="24">
        <v>24</v>
      </c>
      <c r="C92" s="25">
        <v>501</v>
      </c>
      <c r="D92" s="26">
        <v>2</v>
      </c>
      <c r="E92" s="27">
        <v>4</v>
      </c>
      <c r="F92" s="26">
        <v>0</v>
      </c>
      <c r="G92" s="28">
        <v>88350</v>
      </c>
      <c r="H92" s="29"/>
      <c r="I92" s="30"/>
      <c r="J92" s="30"/>
      <c r="K92" s="30"/>
      <c r="L92" s="30"/>
      <c r="M92" s="30"/>
      <c r="N92" s="30"/>
      <c r="O92" s="30"/>
      <c r="P92" s="30"/>
      <c r="Q92" s="31"/>
      <c r="R92" s="65">
        <f>R93</f>
        <v>406.18446999999998</v>
      </c>
      <c r="S92" s="65">
        <v>0</v>
      </c>
      <c r="T92" s="65">
        <v>0</v>
      </c>
      <c r="U92" s="83">
        <f>O92+R92</f>
        <v>406.18446999999998</v>
      </c>
      <c r="V92" s="83">
        <f t="shared" si="81"/>
        <v>0</v>
      </c>
      <c r="W92" s="83">
        <f t="shared" si="82"/>
        <v>0</v>
      </c>
      <c r="X92" s="83">
        <f>X93</f>
        <v>586.58547999999996</v>
      </c>
      <c r="Y92" s="83"/>
      <c r="Z92" s="83"/>
      <c r="AA92" s="83">
        <f t="shared" si="66"/>
        <v>992.76994999999988</v>
      </c>
      <c r="AB92" s="83">
        <f t="shared" si="67"/>
        <v>0</v>
      </c>
      <c r="AC92" s="83">
        <f t="shared" si="68"/>
        <v>0</v>
      </c>
    </row>
    <row r="93" spans="1:29" s="3" customFormat="1" x14ac:dyDescent="0.2">
      <c r="A93" s="113" t="s">
        <v>29</v>
      </c>
      <c r="B93" s="24">
        <v>24</v>
      </c>
      <c r="C93" s="25">
        <v>501</v>
      </c>
      <c r="D93" s="26">
        <v>2</v>
      </c>
      <c r="E93" s="27">
        <v>4</v>
      </c>
      <c r="F93" s="26">
        <v>0</v>
      </c>
      <c r="G93" s="28">
        <v>88350</v>
      </c>
      <c r="H93" s="29">
        <v>500</v>
      </c>
      <c r="I93" s="30"/>
      <c r="J93" s="30"/>
      <c r="K93" s="30"/>
      <c r="L93" s="30"/>
      <c r="M93" s="30"/>
      <c r="N93" s="30"/>
      <c r="O93" s="30"/>
      <c r="P93" s="30"/>
      <c r="Q93" s="31"/>
      <c r="R93" s="65">
        <f>R94</f>
        <v>406.18446999999998</v>
      </c>
      <c r="S93" s="65">
        <v>0</v>
      </c>
      <c r="T93" s="65">
        <v>0</v>
      </c>
      <c r="U93" s="83">
        <f t="shared" ref="U93:U94" si="89">O93+R93</f>
        <v>406.18446999999998</v>
      </c>
      <c r="V93" s="83">
        <f t="shared" ref="V93:V94" si="90">P93+S93</f>
        <v>0</v>
      </c>
      <c r="W93" s="83">
        <f t="shared" ref="W93:W94" si="91">Q93+T93</f>
        <v>0</v>
      </c>
      <c r="X93" s="83">
        <f>X94</f>
        <v>586.58547999999996</v>
      </c>
      <c r="Y93" s="83"/>
      <c r="Z93" s="83"/>
      <c r="AA93" s="83">
        <f t="shared" si="66"/>
        <v>992.76994999999988</v>
      </c>
      <c r="AB93" s="83">
        <f t="shared" si="67"/>
        <v>0</v>
      </c>
      <c r="AC93" s="83">
        <f t="shared" si="68"/>
        <v>0</v>
      </c>
    </row>
    <row r="94" spans="1:29" s="3" customFormat="1" x14ac:dyDescent="0.2">
      <c r="A94" s="113" t="s">
        <v>28</v>
      </c>
      <c r="B94" s="24">
        <v>24</v>
      </c>
      <c r="C94" s="25">
        <v>501</v>
      </c>
      <c r="D94" s="26">
        <v>2</v>
      </c>
      <c r="E94" s="27">
        <v>4</v>
      </c>
      <c r="F94" s="26">
        <v>0</v>
      </c>
      <c r="G94" s="28">
        <v>88350</v>
      </c>
      <c r="H94" s="29">
        <v>540</v>
      </c>
      <c r="I94" s="30"/>
      <c r="J94" s="30"/>
      <c r="K94" s="30"/>
      <c r="L94" s="30"/>
      <c r="M94" s="30"/>
      <c r="N94" s="30"/>
      <c r="O94" s="30"/>
      <c r="P94" s="30"/>
      <c r="Q94" s="31"/>
      <c r="R94" s="65">
        <v>406.18446999999998</v>
      </c>
      <c r="S94" s="65">
        <v>0</v>
      </c>
      <c r="T94" s="65">
        <v>0</v>
      </c>
      <c r="U94" s="83">
        <f t="shared" si="89"/>
        <v>406.18446999999998</v>
      </c>
      <c r="V94" s="83">
        <f t="shared" si="90"/>
        <v>0</v>
      </c>
      <c r="W94" s="83">
        <f t="shared" si="91"/>
        <v>0</v>
      </c>
      <c r="X94" s="83">
        <v>586.58547999999996</v>
      </c>
      <c r="Y94" s="83"/>
      <c r="Z94" s="83"/>
      <c r="AA94" s="83">
        <f t="shared" si="66"/>
        <v>992.76994999999988</v>
      </c>
      <c r="AB94" s="83">
        <f t="shared" si="67"/>
        <v>0</v>
      </c>
      <c r="AC94" s="83">
        <f t="shared" si="68"/>
        <v>0</v>
      </c>
    </row>
    <row r="95" spans="1:29" s="3" customFormat="1" ht="33.75" x14ac:dyDescent="0.2">
      <c r="A95" s="23" t="s">
        <v>356</v>
      </c>
      <c r="B95" s="24">
        <v>24</v>
      </c>
      <c r="C95" s="25">
        <v>501</v>
      </c>
      <c r="D95" s="26">
        <v>2</v>
      </c>
      <c r="E95" s="27">
        <v>4</v>
      </c>
      <c r="F95" s="26" t="s">
        <v>354</v>
      </c>
      <c r="G95" s="28">
        <v>0</v>
      </c>
      <c r="H95" s="29"/>
      <c r="I95" s="30">
        <f>I96+I99</f>
        <v>0</v>
      </c>
      <c r="J95" s="30">
        <f t="shared" ref="J95:K95" si="92">J96+J99</f>
        <v>0</v>
      </c>
      <c r="K95" s="30">
        <f t="shared" si="92"/>
        <v>73641.700000000012</v>
      </c>
      <c r="L95" s="30"/>
      <c r="M95" s="30"/>
      <c r="N95" s="30"/>
      <c r="O95" s="30">
        <f t="shared" si="76"/>
        <v>0</v>
      </c>
      <c r="P95" s="30">
        <f t="shared" si="77"/>
        <v>0</v>
      </c>
      <c r="Q95" s="31">
        <f t="shared" si="78"/>
        <v>73641.700000000012</v>
      </c>
      <c r="R95" s="65"/>
      <c r="S95" s="65"/>
      <c r="T95" s="65"/>
      <c r="U95" s="83">
        <f t="shared" si="80"/>
        <v>0</v>
      </c>
      <c r="V95" s="83">
        <f t="shared" si="81"/>
        <v>0</v>
      </c>
      <c r="W95" s="83">
        <f t="shared" si="82"/>
        <v>73641.700000000012</v>
      </c>
      <c r="X95" s="83"/>
      <c r="Y95" s="83"/>
      <c r="Z95" s="83"/>
      <c r="AA95" s="83">
        <f t="shared" si="66"/>
        <v>0</v>
      </c>
      <c r="AB95" s="83">
        <f t="shared" si="67"/>
        <v>0</v>
      </c>
      <c r="AC95" s="83">
        <f t="shared" si="68"/>
        <v>73641.700000000012</v>
      </c>
    </row>
    <row r="96" spans="1:29" s="3" customFormat="1" ht="69" customHeight="1" x14ac:dyDescent="0.2">
      <c r="A96" s="23" t="s">
        <v>355</v>
      </c>
      <c r="B96" s="24">
        <v>24</v>
      </c>
      <c r="C96" s="25">
        <v>501</v>
      </c>
      <c r="D96" s="26">
        <v>2</v>
      </c>
      <c r="E96" s="27">
        <v>4</v>
      </c>
      <c r="F96" s="26" t="s">
        <v>354</v>
      </c>
      <c r="G96" s="28">
        <v>67483</v>
      </c>
      <c r="H96" s="29"/>
      <c r="I96" s="30">
        <f>I97</f>
        <v>0</v>
      </c>
      <c r="J96" s="30">
        <f t="shared" ref="J96:K96" si="93">J97</f>
        <v>0</v>
      </c>
      <c r="K96" s="30">
        <f t="shared" si="93"/>
        <v>72241.100000000006</v>
      </c>
      <c r="L96" s="30"/>
      <c r="M96" s="30"/>
      <c r="N96" s="30"/>
      <c r="O96" s="30">
        <f t="shared" si="76"/>
        <v>0</v>
      </c>
      <c r="P96" s="30">
        <f t="shared" si="77"/>
        <v>0</v>
      </c>
      <c r="Q96" s="31">
        <f t="shared" si="78"/>
        <v>72241.100000000006</v>
      </c>
      <c r="R96" s="65"/>
      <c r="S96" s="65"/>
      <c r="T96" s="65"/>
      <c r="U96" s="83">
        <f t="shared" si="80"/>
        <v>0</v>
      </c>
      <c r="V96" s="83">
        <f t="shared" si="81"/>
        <v>0</v>
      </c>
      <c r="W96" s="83">
        <f t="shared" si="82"/>
        <v>72241.100000000006</v>
      </c>
      <c r="X96" s="83"/>
      <c r="Y96" s="83"/>
      <c r="Z96" s="83"/>
      <c r="AA96" s="83">
        <f t="shared" si="66"/>
        <v>0</v>
      </c>
      <c r="AB96" s="83">
        <f t="shared" si="67"/>
        <v>0</v>
      </c>
      <c r="AC96" s="83">
        <f t="shared" si="68"/>
        <v>72241.100000000006</v>
      </c>
    </row>
    <row r="97" spans="1:29" s="3" customFormat="1" ht="27" customHeight="1" x14ac:dyDescent="0.2">
      <c r="A97" s="23" t="s">
        <v>103</v>
      </c>
      <c r="B97" s="24">
        <v>24</v>
      </c>
      <c r="C97" s="25">
        <v>501</v>
      </c>
      <c r="D97" s="26">
        <v>2</v>
      </c>
      <c r="E97" s="27">
        <v>4</v>
      </c>
      <c r="F97" s="26" t="s">
        <v>354</v>
      </c>
      <c r="G97" s="28">
        <v>67483</v>
      </c>
      <c r="H97" s="29">
        <v>400</v>
      </c>
      <c r="I97" s="30">
        <f>I98</f>
        <v>0</v>
      </c>
      <c r="J97" s="30">
        <f t="shared" ref="J97:K97" si="94">J98</f>
        <v>0</v>
      </c>
      <c r="K97" s="30">
        <f t="shared" si="94"/>
        <v>72241.100000000006</v>
      </c>
      <c r="L97" s="30"/>
      <c r="M97" s="30"/>
      <c r="N97" s="30"/>
      <c r="O97" s="30">
        <f t="shared" si="76"/>
        <v>0</v>
      </c>
      <c r="P97" s="30">
        <f t="shared" si="77"/>
        <v>0</v>
      </c>
      <c r="Q97" s="31">
        <f t="shared" si="78"/>
        <v>72241.100000000006</v>
      </c>
      <c r="R97" s="65"/>
      <c r="S97" s="65"/>
      <c r="T97" s="65"/>
      <c r="U97" s="83">
        <f t="shared" si="80"/>
        <v>0</v>
      </c>
      <c r="V97" s="83">
        <f t="shared" si="81"/>
        <v>0</v>
      </c>
      <c r="W97" s="83">
        <f t="shared" si="82"/>
        <v>72241.100000000006</v>
      </c>
      <c r="X97" s="83"/>
      <c r="Y97" s="83"/>
      <c r="Z97" s="83"/>
      <c r="AA97" s="83">
        <f t="shared" si="66"/>
        <v>0</v>
      </c>
      <c r="AB97" s="83">
        <f t="shared" si="67"/>
        <v>0</v>
      </c>
      <c r="AC97" s="83">
        <f t="shared" si="68"/>
        <v>72241.100000000006</v>
      </c>
    </row>
    <row r="98" spans="1:29" s="3" customFormat="1" ht="16.5" customHeight="1" x14ac:dyDescent="0.2">
      <c r="A98" s="23" t="s">
        <v>102</v>
      </c>
      <c r="B98" s="24">
        <v>24</v>
      </c>
      <c r="C98" s="25">
        <v>501</v>
      </c>
      <c r="D98" s="26">
        <v>2</v>
      </c>
      <c r="E98" s="27">
        <v>4</v>
      </c>
      <c r="F98" s="26" t="s">
        <v>354</v>
      </c>
      <c r="G98" s="28">
        <v>67483</v>
      </c>
      <c r="H98" s="29">
        <v>410</v>
      </c>
      <c r="I98" s="30">
        <v>0</v>
      </c>
      <c r="J98" s="30">
        <v>0</v>
      </c>
      <c r="K98" s="30">
        <v>72241.100000000006</v>
      </c>
      <c r="L98" s="30"/>
      <c r="M98" s="30"/>
      <c r="N98" s="30"/>
      <c r="O98" s="30">
        <f t="shared" si="76"/>
        <v>0</v>
      </c>
      <c r="P98" s="30">
        <f t="shared" si="77"/>
        <v>0</v>
      </c>
      <c r="Q98" s="31">
        <f t="shared" si="78"/>
        <v>72241.100000000006</v>
      </c>
      <c r="R98" s="65"/>
      <c r="S98" s="65"/>
      <c r="T98" s="65"/>
      <c r="U98" s="83">
        <f t="shared" si="80"/>
        <v>0</v>
      </c>
      <c r="V98" s="83">
        <f t="shared" si="81"/>
        <v>0</v>
      </c>
      <c r="W98" s="83">
        <f t="shared" si="82"/>
        <v>72241.100000000006</v>
      </c>
      <c r="X98" s="83"/>
      <c r="Y98" s="83"/>
      <c r="Z98" s="83"/>
      <c r="AA98" s="83">
        <f t="shared" si="66"/>
        <v>0</v>
      </c>
      <c r="AB98" s="83">
        <f t="shared" si="67"/>
        <v>0</v>
      </c>
      <c r="AC98" s="83">
        <f t="shared" si="68"/>
        <v>72241.100000000006</v>
      </c>
    </row>
    <row r="99" spans="1:29" s="3" customFormat="1" ht="82.5" customHeight="1" x14ac:dyDescent="0.2">
      <c r="A99" s="23" t="s">
        <v>395</v>
      </c>
      <c r="B99" s="24">
        <v>24</v>
      </c>
      <c r="C99" s="25">
        <v>501</v>
      </c>
      <c r="D99" s="26">
        <v>2</v>
      </c>
      <c r="E99" s="27">
        <v>4</v>
      </c>
      <c r="F99" s="26" t="s">
        <v>354</v>
      </c>
      <c r="G99" s="28">
        <v>67484</v>
      </c>
      <c r="H99" s="29"/>
      <c r="I99" s="30">
        <f>I100</f>
        <v>0</v>
      </c>
      <c r="J99" s="30">
        <f t="shared" ref="J99:K99" si="95">J100</f>
        <v>0</v>
      </c>
      <c r="K99" s="30">
        <f t="shared" si="95"/>
        <v>1400.6</v>
      </c>
      <c r="L99" s="30"/>
      <c r="M99" s="30"/>
      <c r="N99" s="30"/>
      <c r="O99" s="30">
        <f t="shared" si="76"/>
        <v>0</v>
      </c>
      <c r="P99" s="30">
        <f t="shared" si="77"/>
        <v>0</v>
      </c>
      <c r="Q99" s="31">
        <f t="shared" si="78"/>
        <v>1400.6</v>
      </c>
      <c r="R99" s="65"/>
      <c r="S99" s="65"/>
      <c r="T99" s="65"/>
      <c r="U99" s="83">
        <f t="shared" si="80"/>
        <v>0</v>
      </c>
      <c r="V99" s="83">
        <f t="shared" si="81"/>
        <v>0</v>
      </c>
      <c r="W99" s="83">
        <f t="shared" si="82"/>
        <v>1400.6</v>
      </c>
      <c r="X99" s="83"/>
      <c r="Y99" s="83"/>
      <c r="Z99" s="83"/>
      <c r="AA99" s="83">
        <f t="shared" si="66"/>
        <v>0</v>
      </c>
      <c r="AB99" s="83">
        <f t="shared" si="67"/>
        <v>0</v>
      </c>
      <c r="AC99" s="83">
        <f t="shared" si="68"/>
        <v>1400.6</v>
      </c>
    </row>
    <row r="100" spans="1:29" s="3" customFormat="1" ht="32.450000000000003" customHeight="1" x14ac:dyDescent="0.2">
      <c r="A100" s="23" t="s">
        <v>103</v>
      </c>
      <c r="B100" s="24">
        <v>24</v>
      </c>
      <c r="C100" s="25">
        <v>501</v>
      </c>
      <c r="D100" s="26">
        <v>2</v>
      </c>
      <c r="E100" s="27">
        <v>4</v>
      </c>
      <c r="F100" s="26" t="s">
        <v>354</v>
      </c>
      <c r="G100" s="28">
        <v>67484</v>
      </c>
      <c r="H100" s="29">
        <v>400</v>
      </c>
      <c r="I100" s="30">
        <f>I101</f>
        <v>0</v>
      </c>
      <c r="J100" s="30">
        <f t="shared" ref="J100:K100" si="96">J101</f>
        <v>0</v>
      </c>
      <c r="K100" s="30">
        <f t="shared" si="96"/>
        <v>1400.6</v>
      </c>
      <c r="L100" s="30"/>
      <c r="M100" s="30"/>
      <c r="N100" s="30"/>
      <c r="O100" s="30">
        <f t="shared" si="76"/>
        <v>0</v>
      </c>
      <c r="P100" s="30">
        <f t="shared" si="77"/>
        <v>0</v>
      </c>
      <c r="Q100" s="31">
        <f t="shared" si="78"/>
        <v>1400.6</v>
      </c>
      <c r="R100" s="65"/>
      <c r="S100" s="65"/>
      <c r="T100" s="65"/>
      <c r="U100" s="83">
        <f t="shared" si="80"/>
        <v>0</v>
      </c>
      <c r="V100" s="83">
        <f t="shared" si="81"/>
        <v>0</v>
      </c>
      <c r="W100" s="83">
        <f t="shared" si="82"/>
        <v>1400.6</v>
      </c>
      <c r="X100" s="83"/>
      <c r="Y100" s="83"/>
      <c r="Z100" s="83"/>
      <c r="AA100" s="83">
        <f t="shared" si="66"/>
        <v>0</v>
      </c>
      <c r="AB100" s="83">
        <f t="shared" si="67"/>
        <v>0</v>
      </c>
      <c r="AC100" s="83">
        <f t="shared" si="68"/>
        <v>1400.6</v>
      </c>
    </row>
    <row r="101" spans="1:29" s="3" customFormat="1" x14ac:dyDescent="0.2">
      <c r="A101" s="23" t="s">
        <v>102</v>
      </c>
      <c r="B101" s="24">
        <v>24</v>
      </c>
      <c r="C101" s="25">
        <v>501</v>
      </c>
      <c r="D101" s="26">
        <v>2</v>
      </c>
      <c r="E101" s="27">
        <v>4</v>
      </c>
      <c r="F101" s="26" t="s">
        <v>354</v>
      </c>
      <c r="G101" s="28">
        <v>67484</v>
      </c>
      <c r="H101" s="29">
        <v>410</v>
      </c>
      <c r="I101" s="30">
        <v>0</v>
      </c>
      <c r="J101" s="30">
        <v>0</v>
      </c>
      <c r="K101" s="30">
        <v>1400.6</v>
      </c>
      <c r="L101" s="30"/>
      <c r="M101" s="30"/>
      <c r="N101" s="30"/>
      <c r="O101" s="30">
        <f t="shared" si="76"/>
        <v>0</v>
      </c>
      <c r="P101" s="30">
        <f t="shared" si="77"/>
        <v>0</v>
      </c>
      <c r="Q101" s="31">
        <f t="shared" si="78"/>
        <v>1400.6</v>
      </c>
      <c r="R101" s="65"/>
      <c r="S101" s="65"/>
      <c r="T101" s="65"/>
      <c r="U101" s="83">
        <f t="shared" si="80"/>
        <v>0</v>
      </c>
      <c r="V101" s="83">
        <f t="shared" si="81"/>
        <v>0</v>
      </c>
      <c r="W101" s="83">
        <f t="shared" si="82"/>
        <v>1400.6</v>
      </c>
      <c r="X101" s="83"/>
      <c r="Y101" s="83"/>
      <c r="Z101" s="83"/>
      <c r="AA101" s="83">
        <f t="shared" si="66"/>
        <v>0</v>
      </c>
      <c r="AB101" s="83">
        <f t="shared" si="67"/>
        <v>0</v>
      </c>
      <c r="AC101" s="83">
        <f t="shared" si="68"/>
        <v>1400.6</v>
      </c>
    </row>
    <row r="102" spans="1:29" s="3" customFormat="1" x14ac:dyDescent="0.2">
      <c r="A102" s="23" t="s">
        <v>234</v>
      </c>
      <c r="B102" s="24">
        <v>24</v>
      </c>
      <c r="C102" s="25">
        <v>502</v>
      </c>
      <c r="D102" s="26" t="s">
        <v>7</v>
      </c>
      <c r="E102" s="27" t="s">
        <v>7</v>
      </c>
      <c r="F102" s="26" t="s">
        <v>7</v>
      </c>
      <c r="G102" s="28" t="s">
        <v>7</v>
      </c>
      <c r="H102" s="29" t="s">
        <v>7</v>
      </c>
      <c r="I102" s="30">
        <f>I103</f>
        <v>13704.9</v>
      </c>
      <c r="J102" s="30">
        <f t="shared" ref="J102:K103" si="97">J103</f>
        <v>0</v>
      </c>
      <c r="K102" s="30">
        <f t="shared" si="97"/>
        <v>0</v>
      </c>
      <c r="L102" s="30">
        <f>L103</f>
        <v>440</v>
      </c>
      <c r="M102" s="30"/>
      <c r="N102" s="30"/>
      <c r="O102" s="30">
        <f t="shared" si="76"/>
        <v>14144.9</v>
      </c>
      <c r="P102" s="30">
        <f t="shared" si="77"/>
        <v>0</v>
      </c>
      <c r="Q102" s="31">
        <f t="shared" si="78"/>
        <v>0</v>
      </c>
      <c r="R102" s="65">
        <f>R103</f>
        <v>2931</v>
      </c>
      <c r="S102" s="65"/>
      <c r="T102" s="65"/>
      <c r="U102" s="83">
        <f t="shared" si="80"/>
        <v>17075.900000000001</v>
      </c>
      <c r="V102" s="83">
        <f t="shared" si="81"/>
        <v>0</v>
      </c>
      <c r="W102" s="83">
        <f t="shared" si="82"/>
        <v>0</v>
      </c>
      <c r="X102" s="83"/>
      <c r="Y102" s="83"/>
      <c r="Z102" s="83"/>
      <c r="AA102" s="83">
        <f t="shared" si="66"/>
        <v>17075.900000000001</v>
      </c>
      <c r="AB102" s="83">
        <f t="shared" si="67"/>
        <v>0</v>
      </c>
      <c r="AC102" s="83">
        <f t="shared" si="68"/>
        <v>0</v>
      </c>
    </row>
    <row r="103" spans="1:29" s="3" customFormat="1" ht="48" customHeight="1" x14ac:dyDescent="0.2">
      <c r="A103" s="34" t="s">
        <v>326</v>
      </c>
      <c r="B103" s="24">
        <v>24</v>
      </c>
      <c r="C103" s="25">
        <v>502</v>
      </c>
      <c r="D103" s="26" t="s">
        <v>173</v>
      </c>
      <c r="E103" s="27" t="s">
        <v>3</v>
      </c>
      <c r="F103" s="26" t="s">
        <v>2</v>
      </c>
      <c r="G103" s="28" t="s">
        <v>9</v>
      </c>
      <c r="H103" s="29" t="s">
        <v>7</v>
      </c>
      <c r="I103" s="30">
        <f>I104</f>
        <v>13704.9</v>
      </c>
      <c r="J103" s="30">
        <f t="shared" si="97"/>
        <v>0</v>
      </c>
      <c r="K103" s="30">
        <f t="shared" si="97"/>
        <v>0</v>
      </c>
      <c r="L103" s="30">
        <f>L104</f>
        <v>440</v>
      </c>
      <c r="M103" s="30"/>
      <c r="N103" s="30"/>
      <c r="O103" s="30">
        <f t="shared" si="76"/>
        <v>14144.9</v>
      </c>
      <c r="P103" s="30">
        <f t="shared" si="77"/>
        <v>0</v>
      </c>
      <c r="Q103" s="31">
        <f t="shared" si="78"/>
        <v>0</v>
      </c>
      <c r="R103" s="65">
        <f>R104</f>
        <v>2931</v>
      </c>
      <c r="S103" s="65"/>
      <c r="T103" s="65"/>
      <c r="U103" s="83">
        <f t="shared" si="80"/>
        <v>17075.900000000001</v>
      </c>
      <c r="V103" s="83">
        <f t="shared" si="81"/>
        <v>0</v>
      </c>
      <c r="W103" s="83">
        <f t="shared" si="82"/>
        <v>0</v>
      </c>
      <c r="X103" s="83"/>
      <c r="Y103" s="83"/>
      <c r="Z103" s="83"/>
      <c r="AA103" s="83">
        <f t="shared" si="66"/>
        <v>17075.900000000001</v>
      </c>
      <c r="AB103" s="83">
        <f t="shared" si="67"/>
        <v>0</v>
      </c>
      <c r="AC103" s="83">
        <f t="shared" si="68"/>
        <v>0</v>
      </c>
    </row>
    <row r="104" spans="1:29" s="3" customFormat="1" ht="39" customHeight="1" x14ac:dyDescent="0.2">
      <c r="A104" s="34" t="s">
        <v>353</v>
      </c>
      <c r="B104" s="24">
        <v>24</v>
      </c>
      <c r="C104" s="25">
        <v>502</v>
      </c>
      <c r="D104" s="26">
        <v>2</v>
      </c>
      <c r="E104" s="27">
        <v>1</v>
      </c>
      <c r="F104" s="26">
        <v>0</v>
      </c>
      <c r="G104" s="28">
        <v>0</v>
      </c>
      <c r="H104" s="29"/>
      <c r="I104" s="30">
        <f>I114+I108+I105</f>
        <v>13704.9</v>
      </c>
      <c r="J104" s="30">
        <f t="shared" ref="J104:K104" si="98">J114+J108</f>
        <v>0</v>
      </c>
      <c r="K104" s="30">
        <f t="shared" si="98"/>
        <v>0</v>
      </c>
      <c r="L104" s="30">
        <f>L114</f>
        <v>440</v>
      </c>
      <c r="M104" s="30"/>
      <c r="N104" s="30"/>
      <c r="O104" s="30">
        <f t="shared" si="76"/>
        <v>14144.9</v>
      </c>
      <c r="P104" s="30">
        <f t="shared" si="77"/>
        <v>0</v>
      </c>
      <c r="Q104" s="31">
        <f t="shared" si="78"/>
        <v>0</v>
      </c>
      <c r="R104" s="65">
        <f>R105+R108+R111</f>
        <v>2931</v>
      </c>
      <c r="S104" s="65"/>
      <c r="T104" s="65"/>
      <c r="U104" s="83">
        <f t="shared" si="80"/>
        <v>17075.900000000001</v>
      </c>
      <c r="V104" s="83">
        <f t="shared" si="81"/>
        <v>0</v>
      </c>
      <c r="W104" s="83">
        <f t="shared" si="82"/>
        <v>0</v>
      </c>
      <c r="X104" s="83"/>
      <c r="Y104" s="83"/>
      <c r="Z104" s="83"/>
      <c r="AA104" s="83">
        <f t="shared" si="66"/>
        <v>17075.900000000001</v>
      </c>
      <c r="AB104" s="83">
        <f t="shared" si="67"/>
        <v>0</v>
      </c>
      <c r="AC104" s="83">
        <f t="shared" si="68"/>
        <v>0</v>
      </c>
    </row>
    <row r="105" spans="1:29" s="3" customFormat="1" ht="57" customHeight="1" x14ac:dyDescent="0.2">
      <c r="A105" s="23" t="s">
        <v>359</v>
      </c>
      <c r="B105" s="24">
        <v>24</v>
      </c>
      <c r="C105" s="25">
        <v>502</v>
      </c>
      <c r="D105" s="26">
        <v>2</v>
      </c>
      <c r="E105" s="27">
        <v>1</v>
      </c>
      <c r="F105" s="26">
        <v>0</v>
      </c>
      <c r="G105" s="28">
        <v>80310</v>
      </c>
      <c r="H105" s="29"/>
      <c r="I105" s="30">
        <f>I106</f>
        <v>4400</v>
      </c>
      <c r="J105" s="30">
        <f t="shared" ref="J105:K105" si="99">J106</f>
        <v>0</v>
      </c>
      <c r="K105" s="30">
        <f t="shared" si="99"/>
        <v>0</v>
      </c>
      <c r="L105" s="30"/>
      <c r="M105" s="30"/>
      <c r="N105" s="30"/>
      <c r="O105" s="30">
        <f t="shared" si="76"/>
        <v>4400</v>
      </c>
      <c r="P105" s="30">
        <f t="shared" si="77"/>
        <v>0</v>
      </c>
      <c r="Q105" s="31">
        <f t="shared" si="78"/>
        <v>0</v>
      </c>
      <c r="R105" s="65">
        <f>R106</f>
        <v>435</v>
      </c>
      <c r="S105" s="65"/>
      <c r="T105" s="65"/>
      <c r="U105" s="83">
        <f t="shared" si="80"/>
        <v>4835</v>
      </c>
      <c r="V105" s="83">
        <f t="shared" si="81"/>
        <v>0</v>
      </c>
      <c r="W105" s="83">
        <f t="shared" si="82"/>
        <v>0</v>
      </c>
      <c r="X105" s="83"/>
      <c r="Y105" s="83"/>
      <c r="Z105" s="83"/>
      <c r="AA105" s="83">
        <f t="shared" si="66"/>
        <v>4835</v>
      </c>
      <c r="AB105" s="83">
        <f t="shared" si="67"/>
        <v>0</v>
      </c>
      <c r="AC105" s="83">
        <f t="shared" si="68"/>
        <v>0</v>
      </c>
    </row>
    <row r="106" spans="1:29" s="3" customFormat="1" ht="24" customHeight="1" x14ac:dyDescent="0.2">
      <c r="A106" s="23" t="s">
        <v>103</v>
      </c>
      <c r="B106" s="24">
        <v>24</v>
      </c>
      <c r="C106" s="25">
        <v>502</v>
      </c>
      <c r="D106" s="26">
        <v>2</v>
      </c>
      <c r="E106" s="27">
        <v>1</v>
      </c>
      <c r="F106" s="26">
        <v>0</v>
      </c>
      <c r="G106" s="28">
        <v>80310</v>
      </c>
      <c r="H106" s="29">
        <v>400</v>
      </c>
      <c r="I106" s="30">
        <f>I107</f>
        <v>4400</v>
      </c>
      <c r="J106" s="30">
        <f t="shared" ref="J106:K106" si="100">J107</f>
        <v>0</v>
      </c>
      <c r="K106" s="30">
        <f t="shared" si="100"/>
        <v>0</v>
      </c>
      <c r="L106" s="30"/>
      <c r="M106" s="30"/>
      <c r="N106" s="30"/>
      <c r="O106" s="30">
        <f t="shared" si="76"/>
        <v>4400</v>
      </c>
      <c r="P106" s="30">
        <f t="shared" si="77"/>
        <v>0</v>
      </c>
      <c r="Q106" s="31">
        <f t="shared" si="78"/>
        <v>0</v>
      </c>
      <c r="R106" s="65">
        <f>R107</f>
        <v>435</v>
      </c>
      <c r="S106" s="65"/>
      <c r="T106" s="65"/>
      <c r="U106" s="83">
        <f t="shared" si="80"/>
        <v>4835</v>
      </c>
      <c r="V106" s="83">
        <f t="shared" si="81"/>
        <v>0</v>
      </c>
      <c r="W106" s="83">
        <f t="shared" si="82"/>
        <v>0</v>
      </c>
      <c r="X106" s="83"/>
      <c r="Y106" s="83"/>
      <c r="Z106" s="83"/>
      <c r="AA106" s="83">
        <f t="shared" si="66"/>
        <v>4835</v>
      </c>
      <c r="AB106" s="83">
        <f t="shared" si="67"/>
        <v>0</v>
      </c>
      <c r="AC106" s="83">
        <f t="shared" si="68"/>
        <v>0</v>
      </c>
    </row>
    <row r="107" spans="1:29" s="3" customFormat="1" x14ac:dyDescent="0.2">
      <c r="A107" s="23" t="s">
        <v>102</v>
      </c>
      <c r="B107" s="24">
        <v>24</v>
      </c>
      <c r="C107" s="25">
        <v>502</v>
      </c>
      <c r="D107" s="26">
        <v>2</v>
      </c>
      <c r="E107" s="27">
        <v>1</v>
      </c>
      <c r="F107" s="26">
        <v>0</v>
      </c>
      <c r="G107" s="28">
        <v>80310</v>
      </c>
      <c r="H107" s="29">
        <v>410</v>
      </c>
      <c r="I107" s="30">
        <v>4400</v>
      </c>
      <c r="J107" s="30">
        <v>0</v>
      </c>
      <c r="K107" s="30">
        <v>0</v>
      </c>
      <c r="L107" s="30"/>
      <c r="M107" s="30"/>
      <c r="N107" s="30"/>
      <c r="O107" s="30">
        <f t="shared" si="76"/>
        <v>4400</v>
      </c>
      <c r="P107" s="30">
        <f t="shared" si="77"/>
        <v>0</v>
      </c>
      <c r="Q107" s="31">
        <f t="shared" si="78"/>
        <v>0</v>
      </c>
      <c r="R107" s="65">
        <v>435</v>
      </c>
      <c r="S107" s="65"/>
      <c r="T107" s="65"/>
      <c r="U107" s="83">
        <f t="shared" si="80"/>
        <v>4835</v>
      </c>
      <c r="V107" s="83">
        <f t="shared" si="81"/>
        <v>0</v>
      </c>
      <c r="W107" s="83">
        <f t="shared" si="82"/>
        <v>0</v>
      </c>
      <c r="X107" s="83"/>
      <c r="Y107" s="83"/>
      <c r="Z107" s="83"/>
      <c r="AA107" s="83">
        <f t="shared" si="66"/>
        <v>4835</v>
      </c>
      <c r="AB107" s="83">
        <f t="shared" si="67"/>
        <v>0</v>
      </c>
      <c r="AC107" s="83">
        <f t="shared" si="68"/>
        <v>0</v>
      </c>
    </row>
    <row r="108" spans="1:29" s="3" customFormat="1" ht="45" x14ac:dyDescent="0.2">
      <c r="A108" s="23" t="s">
        <v>357</v>
      </c>
      <c r="B108" s="24">
        <v>24</v>
      </c>
      <c r="C108" s="25">
        <v>502</v>
      </c>
      <c r="D108" s="26" t="s">
        <v>173</v>
      </c>
      <c r="E108" s="27">
        <v>1</v>
      </c>
      <c r="F108" s="26" t="s">
        <v>2</v>
      </c>
      <c r="G108" s="28">
        <v>80320</v>
      </c>
      <c r="H108" s="29"/>
      <c r="I108" s="30">
        <f>I109</f>
        <v>4100</v>
      </c>
      <c r="J108" s="30">
        <f t="shared" ref="J108:K109" si="101">J109</f>
        <v>0</v>
      </c>
      <c r="K108" s="30">
        <f t="shared" si="101"/>
        <v>0</v>
      </c>
      <c r="L108" s="30"/>
      <c r="M108" s="30"/>
      <c r="N108" s="30"/>
      <c r="O108" s="30">
        <f t="shared" si="76"/>
        <v>4100</v>
      </c>
      <c r="P108" s="30">
        <f t="shared" si="77"/>
        <v>0</v>
      </c>
      <c r="Q108" s="31">
        <f t="shared" si="78"/>
        <v>0</v>
      </c>
      <c r="R108" s="65">
        <f>R109</f>
        <v>396</v>
      </c>
      <c r="S108" s="65"/>
      <c r="T108" s="65"/>
      <c r="U108" s="83">
        <f t="shared" si="80"/>
        <v>4496</v>
      </c>
      <c r="V108" s="83">
        <f t="shared" si="81"/>
        <v>0</v>
      </c>
      <c r="W108" s="83">
        <f t="shared" si="82"/>
        <v>0</v>
      </c>
      <c r="X108" s="83"/>
      <c r="Y108" s="83"/>
      <c r="Z108" s="83"/>
      <c r="AA108" s="83">
        <f t="shared" si="66"/>
        <v>4496</v>
      </c>
      <c r="AB108" s="83">
        <f t="shared" si="67"/>
        <v>0</v>
      </c>
      <c r="AC108" s="83">
        <f t="shared" si="68"/>
        <v>0</v>
      </c>
    </row>
    <row r="109" spans="1:29" s="3" customFormat="1" ht="22.5" x14ac:dyDescent="0.2">
      <c r="A109" s="23" t="s">
        <v>103</v>
      </c>
      <c r="B109" s="24">
        <v>24</v>
      </c>
      <c r="C109" s="25">
        <v>502</v>
      </c>
      <c r="D109" s="26" t="s">
        <v>173</v>
      </c>
      <c r="E109" s="27">
        <v>1</v>
      </c>
      <c r="F109" s="26" t="s">
        <v>2</v>
      </c>
      <c r="G109" s="28">
        <v>80320</v>
      </c>
      <c r="H109" s="29">
        <v>400</v>
      </c>
      <c r="I109" s="30">
        <f>I110</f>
        <v>4100</v>
      </c>
      <c r="J109" s="30">
        <f t="shared" si="101"/>
        <v>0</v>
      </c>
      <c r="K109" s="30">
        <f t="shared" si="101"/>
        <v>0</v>
      </c>
      <c r="L109" s="30"/>
      <c r="M109" s="30"/>
      <c r="N109" s="30"/>
      <c r="O109" s="30">
        <f t="shared" si="76"/>
        <v>4100</v>
      </c>
      <c r="P109" s="30">
        <f t="shared" si="77"/>
        <v>0</v>
      </c>
      <c r="Q109" s="31">
        <f t="shared" si="78"/>
        <v>0</v>
      </c>
      <c r="R109" s="65">
        <f>R110</f>
        <v>396</v>
      </c>
      <c r="S109" s="65"/>
      <c r="T109" s="65"/>
      <c r="U109" s="83">
        <f t="shared" si="80"/>
        <v>4496</v>
      </c>
      <c r="V109" s="83">
        <f t="shared" si="81"/>
        <v>0</v>
      </c>
      <c r="W109" s="83">
        <f t="shared" si="82"/>
        <v>0</v>
      </c>
      <c r="X109" s="83"/>
      <c r="Y109" s="83"/>
      <c r="Z109" s="83"/>
      <c r="AA109" s="83">
        <f t="shared" si="66"/>
        <v>4496</v>
      </c>
      <c r="AB109" s="83">
        <f t="shared" si="67"/>
        <v>0</v>
      </c>
      <c r="AC109" s="83">
        <f t="shared" si="68"/>
        <v>0</v>
      </c>
    </row>
    <row r="110" spans="1:29" s="3" customFormat="1" x14ac:dyDescent="0.2">
      <c r="A110" s="23" t="s">
        <v>102</v>
      </c>
      <c r="B110" s="24">
        <v>24</v>
      </c>
      <c r="C110" s="25">
        <v>502</v>
      </c>
      <c r="D110" s="26" t="s">
        <v>173</v>
      </c>
      <c r="E110" s="27">
        <v>1</v>
      </c>
      <c r="F110" s="26" t="s">
        <v>2</v>
      </c>
      <c r="G110" s="28">
        <v>80320</v>
      </c>
      <c r="H110" s="29">
        <v>410</v>
      </c>
      <c r="I110" s="30">
        <v>4100</v>
      </c>
      <c r="J110" s="30">
        <v>0</v>
      </c>
      <c r="K110" s="30">
        <v>0</v>
      </c>
      <c r="L110" s="30"/>
      <c r="M110" s="30"/>
      <c r="N110" s="30"/>
      <c r="O110" s="30">
        <f t="shared" si="76"/>
        <v>4100</v>
      </c>
      <c r="P110" s="30">
        <f t="shared" si="77"/>
        <v>0</v>
      </c>
      <c r="Q110" s="31">
        <f t="shared" si="78"/>
        <v>0</v>
      </c>
      <c r="R110" s="65">
        <v>396</v>
      </c>
      <c r="S110" s="65"/>
      <c r="T110" s="65"/>
      <c r="U110" s="83">
        <f t="shared" si="80"/>
        <v>4496</v>
      </c>
      <c r="V110" s="83">
        <f t="shared" si="81"/>
        <v>0</v>
      </c>
      <c r="W110" s="83">
        <f t="shared" si="82"/>
        <v>0</v>
      </c>
      <c r="X110" s="83"/>
      <c r="Y110" s="83"/>
      <c r="Z110" s="83"/>
      <c r="AA110" s="83">
        <f t="shared" si="66"/>
        <v>4496</v>
      </c>
      <c r="AB110" s="83">
        <f t="shared" si="67"/>
        <v>0</v>
      </c>
      <c r="AC110" s="83">
        <f t="shared" si="68"/>
        <v>0</v>
      </c>
    </row>
    <row r="111" spans="1:29" s="3" customFormat="1" ht="45" x14ac:dyDescent="0.2">
      <c r="A111" s="23" t="s">
        <v>417</v>
      </c>
      <c r="B111" s="24">
        <v>24</v>
      </c>
      <c r="C111" s="25">
        <v>502</v>
      </c>
      <c r="D111" s="26">
        <v>2</v>
      </c>
      <c r="E111" s="27">
        <v>1</v>
      </c>
      <c r="F111" s="26">
        <v>0</v>
      </c>
      <c r="G111" s="28">
        <v>80330</v>
      </c>
      <c r="H111" s="29"/>
      <c r="I111" s="30"/>
      <c r="J111" s="30"/>
      <c r="K111" s="30"/>
      <c r="L111" s="30"/>
      <c r="M111" s="30"/>
      <c r="N111" s="30"/>
      <c r="O111" s="30"/>
      <c r="P111" s="30"/>
      <c r="Q111" s="31"/>
      <c r="R111" s="65">
        <f>R112</f>
        <v>2100</v>
      </c>
      <c r="S111" s="65">
        <v>0</v>
      </c>
      <c r="T111" s="65">
        <v>0</v>
      </c>
      <c r="U111" s="83">
        <f>O111+R111</f>
        <v>2100</v>
      </c>
      <c r="V111" s="83">
        <f t="shared" si="81"/>
        <v>0</v>
      </c>
      <c r="W111" s="83">
        <f t="shared" si="82"/>
        <v>0</v>
      </c>
      <c r="X111" s="83"/>
      <c r="Y111" s="83"/>
      <c r="Z111" s="83"/>
      <c r="AA111" s="83">
        <f t="shared" si="66"/>
        <v>2100</v>
      </c>
      <c r="AB111" s="83">
        <f t="shared" si="67"/>
        <v>0</v>
      </c>
      <c r="AC111" s="83">
        <f t="shared" si="68"/>
        <v>0</v>
      </c>
    </row>
    <row r="112" spans="1:29" s="3" customFormat="1" ht="22.5" x14ac:dyDescent="0.2">
      <c r="A112" s="23" t="s">
        <v>14</v>
      </c>
      <c r="B112" s="24">
        <v>24</v>
      </c>
      <c r="C112" s="25">
        <v>502</v>
      </c>
      <c r="D112" s="26">
        <v>2</v>
      </c>
      <c r="E112" s="27">
        <v>1</v>
      </c>
      <c r="F112" s="26">
        <v>0</v>
      </c>
      <c r="G112" s="28">
        <v>80330</v>
      </c>
      <c r="H112" s="29">
        <v>200</v>
      </c>
      <c r="I112" s="30"/>
      <c r="J112" s="30"/>
      <c r="K112" s="30"/>
      <c r="L112" s="30"/>
      <c r="M112" s="30"/>
      <c r="N112" s="30"/>
      <c r="O112" s="30"/>
      <c r="P112" s="30"/>
      <c r="Q112" s="31"/>
      <c r="R112" s="65">
        <f>R113</f>
        <v>2100</v>
      </c>
      <c r="S112" s="65">
        <v>0</v>
      </c>
      <c r="T112" s="65">
        <v>0</v>
      </c>
      <c r="U112" s="83">
        <f t="shared" ref="U112:U113" si="102">O112+R112</f>
        <v>2100</v>
      </c>
      <c r="V112" s="83">
        <f t="shared" ref="V112:V113" si="103">P112+S112</f>
        <v>0</v>
      </c>
      <c r="W112" s="83">
        <f t="shared" ref="W112:W113" si="104">Q112+T112</f>
        <v>0</v>
      </c>
      <c r="X112" s="83"/>
      <c r="Y112" s="83"/>
      <c r="Z112" s="83"/>
      <c r="AA112" s="83">
        <f t="shared" si="66"/>
        <v>2100</v>
      </c>
      <c r="AB112" s="83">
        <f t="shared" si="67"/>
        <v>0</v>
      </c>
      <c r="AC112" s="83">
        <f t="shared" si="68"/>
        <v>0</v>
      </c>
    </row>
    <row r="113" spans="1:29" s="3" customFormat="1" ht="22.5" x14ac:dyDescent="0.2">
      <c r="A113" s="23" t="s">
        <v>13</v>
      </c>
      <c r="B113" s="24">
        <v>24</v>
      </c>
      <c r="C113" s="25">
        <v>502</v>
      </c>
      <c r="D113" s="26">
        <v>2</v>
      </c>
      <c r="E113" s="27">
        <v>1</v>
      </c>
      <c r="F113" s="26">
        <v>0</v>
      </c>
      <c r="G113" s="28">
        <v>80330</v>
      </c>
      <c r="H113" s="29">
        <v>240</v>
      </c>
      <c r="I113" s="30"/>
      <c r="J113" s="30"/>
      <c r="K113" s="30"/>
      <c r="L113" s="30"/>
      <c r="M113" s="30"/>
      <c r="N113" s="30"/>
      <c r="O113" s="30"/>
      <c r="P113" s="30"/>
      <c r="Q113" s="31"/>
      <c r="R113" s="65">
        <v>2100</v>
      </c>
      <c r="S113" s="65">
        <v>0</v>
      </c>
      <c r="T113" s="65">
        <v>0</v>
      </c>
      <c r="U113" s="83">
        <f t="shared" si="102"/>
        <v>2100</v>
      </c>
      <c r="V113" s="83">
        <f t="shared" si="103"/>
        <v>0</v>
      </c>
      <c r="W113" s="83">
        <f t="shared" si="104"/>
        <v>0</v>
      </c>
      <c r="X113" s="83"/>
      <c r="Y113" s="83"/>
      <c r="Z113" s="83"/>
      <c r="AA113" s="83">
        <f t="shared" si="66"/>
        <v>2100</v>
      </c>
      <c r="AB113" s="83">
        <f t="shared" si="67"/>
        <v>0</v>
      </c>
      <c r="AC113" s="83">
        <f t="shared" si="68"/>
        <v>0</v>
      </c>
    </row>
    <row r="114" spans="1:29" s="3" customFormat="1" ht="22.5" x14ac:dyDescent="0.2">
      <c r="A114" s="23" t="s">
        <v>278</v>
      </c>
      <c r="B114" s="24">
        <v>24</v>
      </c>
      <c r="C114" s="25">
        <v>502</v>
      </c>
      <c r="D114" s="26" t="s">
        <v>173</v>
      </c>
      <c r="E114" s="27">
        <v>1</v>
      </c>
      <c r="F114" s="26" t="s">
        <v>2</v>
      </c>
      <c r="G114" s="28" t="s">
        <v>233</v>
      </c>
      <c r="H114" s="29" t="s">
        <v>7</v>
      </c>
      <c r="I114" s="30">
        <f>I115</f>
        <v>5204.8999999999996</v>
      </c>
      <c r="J114" s="30">
        <f t="shared" ref="J114:K114" si="105">J115</f>
        <v>0</v>
      </c>
      <c r="K114" s="30">
        <f t="shared" si="105"/>
        <v>0</v>
      </c>
      <c r="L114" s="30">
        <f>L115</f>
        <v>440</v>
      </c>
      <c r="M114" s="30"/>
      <c r="N114" s="30"/>
      <c r="O114" s="30">
        <f t="shared" si="76"/>
        <v>5644.9</v>
      </c>
      <c r="P114" s="30">
        <f t="shared" si="77"/>
        <v>0</v>
      </c>
      <c r="Q114" s="31">
        <f t="shared" si="78"/>
        <v>0</v>
      </c>
      <c r="R114" s="65"/>
      <c r="S114" s="65"/>
      <c r="T114" s="65"/>
      <c r="U114" s="83">
        <f t="shared" si="80"/>
        <v>5644.9</v>
      </c>
      <c r="V114" s="83">
        <f t="shared" si="81"/>
        <v>0</v>
      </c>
      <c r="W114" s="83">
        <f t="shared" si="82"/>
        <v>0</v>
      </c>
      <c r="X114" s="83"/>
      <c r="Y114" s="83"/>
      <c r="Z114" s="83"/>
      <c r="AA114" s="83">
        <f t="shared" si="66"/>
        <v>5644.9</v>
      </c>
      <c r="AB114" s="83">
        <f t="shared" si="67"/>
        <v>0</v>
      </c>
      <c r="AC114" s="83">
        <f t="shared" si="68"/>
        <v>0</v>
      </c>
    </row>
    <row r="115" spans="1:29" s="3" customFormat="1" x14ac:dyDescent="0.2">
      <c r="A115" s="23" t="s">
        <v>29</v>
      </c>
      <c r="B115" s="24">
        <v>24</v>
      </c>
      <c r="C115" s="25">
        <v>502</v>
      </c>
      <c r="D115" s="26" t="s">
        <v>173</v>
      </c>
      <c r="E115" s="27">
        <v>1</v>
      </c>
      <c r="F115" s="26" t="s">
        <v>2</v>
      </c>
      <c r="G115" s="28" t="s">
        <v>233</v>
      </c>
      <c r="H115" s="29">
        <v>500</v>
      </c>
      <c r="I115" s="30">
        <f>I116</f>
        <v>5204.8999999999996</v>
      </c>
      <c r="J115" s="30">
        <f t="shared" ref="J115:K115" si="106">J116</f>
        <v>0</v>
      </c>
      <c r="K115" s="30">
        <f t="shared" si="106"/>
        <v>0</v>
      </c>
      <c r="L115" s="30">
        <f>L116</f>
        <v>440</v>
      </c>
      <c r="M115" s="30"/>
      <c r="N115" s="30"/>
      <c r="O115" s="30">
        <f t="shared" si="76"/>
        <v>5644.9</v>
      </c>
      <c r="P115" s="30">
        <f t="shared" si="77"/>
        <v>0</v>
      </c>
      <c r="Q115" s="31">
        <f t="shared" si="78"/>
        <v>0</v>
      </c>
      <c r="R115" s="65"/>
      <c r="S115" s="65"/>
      <c r="T115" s="65"/>
      <c r="U115" s="83">
        <f t="shared" si="80"/>
        <v>5644.9</v>
      </c>
      <c r="V115" s="83">
        <f t="shared" si="81"/>
        <v>0</v>
      </c>
      <c r="W115" s="83">
        <f t="shared" si="82"/>
        <v>0</v>
      </c>
      <c r="X115" s="83"/>
      <c r="Y115" s="83"/>
      <c r="Z115" s="83"/>
      <c r="AA115" s="83">
        <f t="shared" si="66"/>
        <v>5644.9</v>
      </c>
      <c r="AB115" s="83">
        <f t="shared" si="67"/>
        <v>0</v>
      </c>
      <c r="AC115" s="83">
        <f t="shared" si="68"/>
        <v>0</v>
      </c>
    </row>
    <row r="116" spans="1:29" s="3" customFormat="1" x14ac:dyDescent="0.2">
      <c r="A116" s="23" t="s">
        <v>28</v>
      </c>
      <c r="B116" s="24">
        <v>24</v>
      </c>
      <c r="C116" s="25">
        <v>502</v>
      </c>
      <c r="D116" s="26" t="s">
        <v>173</v>
      </c>
      <c r="E116" s="27">
        <v>1</v>
      </c>
      <c r="F116" s="26" t="s">
        <v>2</v>
      </c>
      <c r="G116" s="28" t="s">
        <v>233</v>
      </c>
      <c r="H116" s="29">
        <v>540</v>
      </c>
      <c r="I116" s="30">
        <v>5204.8999999999996</v>
      </c>
      <c r="J116" s="30">
        <v>0</v>
      </c>
      <c r="K116" s="30">
        <v>0</v>
      </c>
      <c r="L116" s="30">
        <v>440</v>
      </c>
      <c r="M116" s="30"/>
      <c r="N116" s="30"/>
      <c r="O116" s="30">
        <f t="shared" si="76"/>
        <v>5644.9</v>
      </c>
      <c r="P116" s="30">
        <f t="shared" si="77"/>
        <v>0</v>
      </c>
      <c r="Q116" s="31">
        <f t="shared" si="78"/>
        <v>0</v>
      </c>
      <c r="R116" s="65"/>
      <c r="S116" s="65"/>
      <c r="T116" s="65"/>
      <c r="U116" s="83">
        <f t="shared" si="80"/>
        <v>5644.9</v>
      </c>
      <c r="V116" s="83">
        <f t="shared" si="81"/>
        <v>0</v>
      </c>
      <c r="W116" s="83">
        <f t="shared" si="82"/>
        <v>0</v>
      </c>
      <c r="X116" s="83"/>
      <c r="Y116" s="83"/>
      <c r="Z116" s="83"/>
      <c r="AA116" s="83">
        <f t="shared" si="66"/>
        <v>5644.9</v>
      </c>
      <c r="AB116" s="83">
        <f t="shared" si="67"/>
        <v>0</v>
      </c>
      <c r="AC116" s="83">
        <f t="shared" si="68"/>
        <v>0</v>
      </c>
    </row>
    <row r="117" spans="1:29" s="3" customFormat="1" x14ac:dyDescent="0.2">
      <c r="A117" s="23" t="s">
        <v>373</v>
      </c>
      <c r="B117" s="24">
        <v>24</v>
      </c>
      <c r="C117" s="25">
        <v>503</v>
      </c>
      <c r="D117" s="26"/>
      <c r="E117" s="27"/>
      <c r="F117" s="26"/>
      <c r="G117" s="28"/>
      <c r="H117" s="29"/>
      <c r="I117" s="30">
        <f>I118</f>
        <v>1901.9</v>
      </c>
      <c r="J117" s="30">
        <f t="shared" ref="J117:K117" si="107">J118</f>
        <v>1901.9</v>
      </c>
      <c r="K117" s="30">
        <f t="shared" si="107"/>
        <v>1901.9</v>
      </c>
      <c r="L117" s="30">
        <f>L118+L130</f>
        <v>10396.13438</v>
      </c>
      <c r="M117" s="30">
        <f t="shared" ref="M117:N117" si="108">M118+M130</f>
        <v>5848.2569100000001</v>
      </c>
      <c r="N117" s="30">
        <f t="shared" si="108"/>
        <v>6097.3766100000003</v>
      </c>
      <c r="O117" s="30">
        <f t="shared" si="76"/>
        <v>12298.034379999999</v>
      </c>
      <c r="P117" s="30">
        <f t="shared" si="77"/>
        <v>7750.1569099999997</v>
      </c>
      <c r="Q117" s="31">
        <f t="shared" si="78"/>
        <v>7999.2766100000008</v>
      </c>
      <c r="R117" s="65">
        <f>R118+R130</f>
        <v>25873.0978</v>
      </c>
      <c r="S117" s="65">
        <f t="shared" ref="S117:T117" si="109">S118+S130</f>
        <v>-1901.9</v>
      </c>
      <c r="T117" s="65">
        <f t="shared" si="109"/>
        <v>-1901.9</v>
      </c>
      <c r="U117" s="83">
        <f t="shared" si="80"/>
        <v>38171.132180000001</v>
      </c>
      <c r="V117" s="83">
        <f t="shared" si="81"/>
        <v>5848.2569100000001</v>
      </c>
      <c r="W117" s="83">
        <f t="shared" si="82"/>
        <v>6097.3766100000012</v>
      </c>
      <c r="X117" s="83">
        <f>X118+X130</f>
        <v>115.79549</v>
      </c>
      <c r="Y117" s="83">
        <f t="shared" ref="Y117:Z117" si="110">Y118+Y130</f>
        <v>116.96514000000001</v>
      </c>
      <c r="Z117" s="83">
        <f t="shared" si="110"/>
        <v>121.94753</v>
      </c>
      <c r="AA117" s="83">
        <f t="shared" si="66"/>
        <v>38286.927669999997</v>
      </c>
      <c r="AB117" s="83">
        <f t="shared" si="67"/>
        <v>5965.2220500000003</v>
      </c>
      <c r="AC117" s="83">
        <f t="shared" si="68"/>
        <v>6219.3241400000015</v>
      </c>
    </row>
    <row r="118" spans="1:29" s="3" customFormat="1" ht="45" x14ac:dyDescent="0.2">
      <c r="A118" s="34" t="s">
        <v>326</v>
      </c>
      <c r="B118" s="24">
        <v>24</v>
      </c>
      <c r="C118" s="25">
        <v>503</v>
      </c>
      <c r="D118" s="26">
        <v>2</v>
      </c>
      <c r="E118" s="27">
        <v>0</v>
      </c>
      <c r="F118" s="26">
        <v>0</v>
      </c>
      <c r="G118" s="28">
        <v>0</v>
      </c>
      <c r="H118" s="29"/>
      <c r="I118" s="30">
        <f>I123</f>
        <v>1901.9</v>
      </c>
      <c r="J118" s="30">
        <f t="shared" ref="J118:K118" si="111">J123</f>
        <v>1901.9</v>
      </c>
      <c r="K118" s="30">
        <f t="shared" si="111"/>
        <v>1901.9</v>
      </c>
      <c r="L118" s="30">
        <f>L119</f>
        <v>4606.3599999999997</v>
      </c>
      <c r="M118" s="30">
        <v>0</v>
      </c>
      <c r="N118" s="30">
        <v>0</v>
      </c>
      <c r="O118" s="30">
        <f t="shared" si="76"/>
        <v>6508.26</v>
      </c>
      <c r="P118" s="30">
        <f t="shared" si="77"/>
        <v>1901.9</v>
      </c>
      <c r="Q118" s="31">
        <f t="shared" si="78"/>
        <v>1901.9</v>
      </c>
      <c r="R118" s="65">
        <f>R123</f>
        <v>-1626.9</v>
      </c>
      <c r="S118" s="65">
        <f t="shared" ref="S118:T118" si="112">S123</f>
        <v>-1901.9</v>
      </c>
      <c r="T118" s="65">
        <f t="shared" si="112"/>
        <v>-1901.9</v>
      </c>
      <c r="U118" s="83">
        <f t="shared" si="80"/>
        <v>4881.3600000000006</v>
      </c>
      <c r="V118" s="83">
        <f t="shared" si="81"/>
        <v>0</v>
      </c>
      <c r="W118" s="83">
        <f t="shared" si="82"/>
        <v>0</v>
      </c>
      <c r="X118" s="83"/>
      <c r="Y118" s="83"/>
      <c r="Z118" s="83"/>
      <c r="AA118" s="83">
        <f t="shared" si="66"/>
        <v>4881.3600000000006</v>
      </c>
      <c r="AB118" s="83">
        <f t="shared" si="67"/>
        <v>0</v>
      </c>
      <c r="AC118" s="83">
        <f t="shared" si="68"/>
        <v>0</v>
      </c>
    </row>
    <row r="119" spans="1:29" s="3" customFormat="1" ht="33.75" x14ac:dyDescent="0.2">
      <c r="A119" s="34" t="s">
        <v>353</v>
      </c>
      <c r="B119" s="24">
        <v>24</v>
      </c>
      <c r="C119" s="25">
        <v>503</v>
      </c>
      <c r="D119" s="26">
        <v>2</v>
      </c>
      <c r="E119" s="27">
        <v>1</v>
      </c>
      <c r="F119" s="26">
        <v>0</v>
      </c>
      <c r="G119" s="28">
        <v>0</v>
      </c>
      <c r="H119" s="29"/>
      <c r="I119" s="30"/>
      <c r="J119" s="30"/>
      <c r="K119" s="30"/>
      <c r="L119" s="30">
        <f>L120</f>
        <v>4606.3599999999997</v>
      </c>
      <c r="M119" s="30">
        <v>0</v>
      </c>
      <c r="N119" s="30">
        <v>0</v>
      </c>
      <c r="O119" s="30">
        <f>O120</f>
        <v>4606.3599999999997</v>
      </c>
      <c r="P119" s="30">
        <f t="shared" ref="P119:Q121" si="113">P120</f>
        <v>0</v>
      </c>
      <c r="Q119" s="31">
        <f t="shared" si="113"/>
        <v>0</v>
      </c>
      <c r="R119" s="65"/>
      <c r="S119" s="65"/>
      <c r="T119" s="65"/>
      <c r="U119" s="83">
        <f t="shared" si="80"/>
        <v>4606.3599999999997</v>
      </c>
      <c r="V119" s="83">
        <f t="shared" si="81"/>
        <v>0</v>
      </c>
      <c r="W119" s="83">
        <f t="shared" si="82"/>
        <v>0</v>
      </c>
      <c r="X119" s="83"/>
      <c r="Y119" s="83"/>
      <c r="Z119" s="83"/>
      <c r="AA119" s="83">
        <f t="shared" si="66"/>
        <v>4606.3599999999997</v>
      </c>
      <c r="AB119" s="83">
        <f t="shared" si="67"/>
        <v>0</v>
      </c>
      <c r="AC119" s="83">
        <f t="shared" si="68"/>
        <v>0</v>
      </c>
    </row>
    <row r="120" spans="1:29" s="3" customFormat="1" ht="21" customHeight="1" x14ac:dyDescent="0.2">
      <c r="A120" s="33" t="s">
        <v>393</v>
      </c>
      <c r="B120" s="24">
        <v>24</v>
      </c>
      <c r="C120" s="25">
        <v>503</v>
      </c>
      <c r="D120" s="26">
        <v>2</v>
      </c>
      <c r="E120" s="27">
        <v>1</v>
      </c>
      <c r="F120" s="26">
        <v>0</v>
      </c>
      <c r="G120" s="28" t="s">
        <v>392</v>
      </c>
      <c r="H120" s="29"/>
      <c r="I120" s="30"/>
      <c r="J120" s="30"/>
      <c r="K120" s="30"/>
      <c r="L120" s="30">
        <f>L121</f>
        <v>4606.3599999999997</v>
      </c>
      <c r="M120" s="30">
        <v>0</v>
      </c>
      <c r="N120" s="30">
        <v>0</v>
      </c>
      <c r="O120" s="30">
        <f>O121</f>
        <v>4606.3599999999997</v>
      </c>
      <c r="P120" s="30">
        <f t="shared" si="113"/>
        <v>0</v>
      </c>
      <c r="Q120" s="31">
        <f t="shared" si="113"/>
        <v>0</v>
      </c>
      <c r="R120" s="65"/>
      <c r="S120" s="65"/>
      <c r="T120" s="65"/>
      <c r="U120" s="83">
        <f t="shared" si="80"/>
        <v>4606.3599999999997</v>
      </c>
      <c r="V120" s="83">
        <f t="shared" si="81"/>
        <v>0</v>
      </c>
      <c r="W120" s="83">
        <f t="shared" si="82"/>
        <v>0</v>
      </c>
      <c r="X120" s="83"/>
      <c r="Y120" s="83"/>
      <c r="Z120" s="83"/>
      <c r="AA120" s="83">
        <f t="shared" si="66"/>
        <v>4606.3599999999997</v>
      </c>
      <c r="AB120" s="83">
        <f t="shared" si="67"/>
        <v>0</v>
      </c>
      <c r="AC120" s="83">
        <f t="shared" si="68"/>
        <v>0</v>
      </c>
    </row>
    <row r="121" spans="1:29" s="3" customFormat="1" x14ac:dyDescent="0.2">
      <c r="A121" s="23" t="s">
        <v>29</v>
      </c>
      <c r="B121" s="24">
        <v>24</v>
      </c>
      <c r="C121" s="25">
        <v>503</v>
      </c>
      <c r="D121" s="26">
        <v>2</v>
      </c>
      <c r="E121" s="27">
        <v>1</v>
      </c>
      <c r="F121" s="26">
        <v>0</v>
      </c>
      <c r="G121" s="28" t="s">
        <v>392</v>
      </c>
      <c r="H121" s="29">
        <v>500</v>
      </c>
      <c r="I121" s="30"/>
      <c r="J121" s="30"/>
      <c r="K121" s="30"/>
      <c r="L121" s="30">
        <f>L122</f>
        <v>4606.3599999999997</v>
      </c>
      <c r="M121" s="30">
        <v>0</v>
      </c>
      <c r="N121" s="30">
        <v>0</v>
      </c>
      <c r="O121" s="30">
        <f>O122</f>
        <v>4606.3599999999997</v>
      </c>
      <c r="P121" s="30">
        <f t="shared" si="113"/>
        <v>0</v>
      </c>
      <c r="Q121" s="31">
        <f t="shared" si="113"/>
        <v>0</v>
      </c>
      <c r="R121" s="65"/>
      <c r="S121" s="65"/>
      <c r="T121" s="65"/>
      <c r="U121" s="83">
        <f t="shared" si="80"/>
        <v>4606.3599999999997</v>
      </c>
      <c r="V121" s="83">
        <f t="shared" si="81"/>
        <v>0</v>
      </c>
      <c r="W121" s="83">
        <f t="shared" si="82"/>
        <v>0</v>
      </c>
      <c r="X121" s="83"/>
      <c r="Y121" s="83"/>
      <c r="Z121" s="83"/>
      <c r="AA121" s="83">
        <f t="shared" si="66"/>
        <v>4606.3599999999997</v>
      </c>
      <c r="AB121" s="83">
        <f t="shared" si="67"/>
        <v>0</v>
      </c>
      <c r="AC121" s="83">
        <f t="shared" si="68"/>
        <v>0</v>
      </c>
    </row>
    <row r="122" spans="1:29" s="3" customFormat="1" x14ac:dyDescent="0.2">
      <c r="A122" s="23" t="s">
        <v>28</v>
      </c>
      <c r="B122" s="24">
        <v>24</v>
      </c>
      <c r="C122" s="25">
        <v>503</v>
      </c>
      <c r="D122" s="26">
        <v>2</v>
      </c>
      <c r="E122" s="27">
        <v>1</v>
      </c>
      <c r="F122" s="26">
        <v>0</v>
      </c>
      <c r="G122" s="28" t="s">
        <v>392</v>
      </c>
      <c r="H122" s="29">
        <v>540</v>
      </c>
      <c r="I122" s="30"/>
      <c r="J122" s="30"/>
      <c r="K122" s="30"/>
      <c r="L122" s="30">
        <f>3299.18+1307.18</f>
        <v>4606.3599999999997</v>
      </c>
      <c r="M122" s="30">
        <v>0</v>
      </c>
      <c r="N122" s="30">
        <v>0</v>
      </c>
      <c r="O122" s="30">
        <f>I122+L122</f>
        <v>4606.3599999999997</v>
      </c>
      <c r="P122" s="30">
        <f t="shared" ref="P122:Q122" si="114">J122+M122</f>
        <v>0</v>
      </c>
      <c r="Q122" s="31">
        <f t="shared" si="114"/>
        <v>0</v>
      </c>
      <c r="R122" s="65"/>
      <c r="S122" s="65"/>
      <c r="T122" s="65"/>
      <c r="U122" s="83">
        <f t="shared" si="80"/>
        <v>4606.3599999999997</v>
      </c>
      <c r="V122" s="83">
        <f t="shared" si="81"/>
        <v>0</v>
      </c>
      <c r="W122" s="83">
        <f t="shared" si="82"/>
        <v>0</v>
      </c>
      <c r="X122" s="83"/>
      <c r="Y122" s="83"/>
      <c r="Z122" s="83"/>
      <c r="AA122" s="83">
        <f t="shared" si="66"/>
        <v>4606.3599999999997</v>
      </c>
      <c r="AB122" s="83">
        <f t="shared" si="67"/>
        <v>0</v>
      </c>
      <c r="AC122" s="83">
        <f t="shared" si="68"/>
        <v>0</v>
      </c>
    </row>
    <row r="123" spans="1:29" s="3" customFormat="1" ht="22.5" x14ac:dyDescent="0.2">
      <c r="A123" s="34" t="s">
        <v>374</v>
      </c>
      <c r="B123" s="24">
        <v>24</v>
      </c>
      <c r="C123" s="25">
        <v>503</v>
      </c>
      <c r="D123" s="26" t="s">
        <v>173</v>
      </c>
      <c r="E123" s="27">
        <v>2</v>
      </c>
      <c r="F123" s="26">
        <v>0</v>
      </c>
      <c r="G123" s="28">
        <v>0</v>
      </c>
      <c r="H123" s="29"/>
      <c r="I123" s="30">
        <f>I127</f>
        <v>1901.9</v>
      </c>
      <c r="J123" s="30">
        <f t="shared" ref="J123:K123" si="115">J127</f>
        <v>1901.9</v>
      </c>
      <c r="K123" s="30">
        <f t="shared" si="115"/>
        <v>1901.9</v>
      </c>
      <c r="L123" s="30"/>
      <c r="M123" s="30"/>
      <c r="N123" s="30"/>
      <c r="O123" s="30">
        <f t="shared" si="76"/>
        <v>1901.9</v>
      </c>
      <c r="P123" s="30">
        <f t="shared" si="77"/>
        <v>1901.9</v>
      </c>
      <c r="Q123" s="31">
        <f t="shared" si="78"/>
        <v>1901.9</v>
      </c>
      <c r="R123" s="65">
        <f>R127+R124</f>
        <v>-1626.9</v>
      </c>
      <c r="S123" s="65">
        <f>S127</f>
        <v>-1901.9</v>
      </c>
      <c r="T123" s="65">
        <f>T127</f>
        <v>-1901.9</v>
      </c>
      <c r="U123" s="83">
        <f t="shared" si="80"/>
        <v>275</v>
      </c>
      <c r="V123" s="83">
        <f t="shared" si="81"/>
        <v>0</v>
      </c>
      <c r="W123" s="83">
        <f t="shared" si="82"/>
        <v>0</v>
      </c>
      <c r="X123" s="83"/>
      <c r="Y123" s="83"/>
      <c r="Z123" s="83"/>
      <c r="AA123" s="83">
        <f t="shared" si="66"/>
        <v>275</v>
      </c>
      <c r="AB123" s="83">
        <f t="shared" si="67"/>
        <v>0</v>
      </c>
      <c r="AC123" s="83">
        <f t="shared" si="68"/>
        <v>0</v>
      </c>
    </row>
    <row r="124" spans="1:29" s="3" customFormat="1" ht="27" customHeight="1" x14ac:dyDescent="0.2">
      <c r="A124" s="33" t="s">
        <v>418</v>
      </c>
      <c r="B124" s="24">
        <v>24</v>
      </c>
      <c r="C124" s="25">
        <v>503</v>
      </c>
      <c r="D124" s="26">
        <v>2</v>
      </c>
      <c r="E124" s="27">
        <v>2</v>
      </c>
      <c r="F124" s="26">
        <v>0</v>
      </c>
      <c r="G124" s="28">
        <v>83110</v>
      </c>
      <c r="H124" s="29"/>
      <c r="I124" s="30"/>
      <c r="J124" s="30"/>
      <c r="K124" s="30"/>
      <c r="L124" s="30"/>
      <c r="M124" s="30"/>
      <c r="N124" s="30"/>
      <c r="O124" s="30"/>
      <c r="P124" s="30"/>
      <c r="Q124" s="31"/>
      <c r="R124" s="65">
        <f>R125</f>
        <v>275</v>
      </c>
      <c r="S124" s="65">
        <v>0</v>
      </c>
      <c r="T124" s="65">
        <v>0</v>
      </c>
      <c r="U124" s="83">
        <f>O124+R124</f>
        <v>275</v>
      </c>
      <c r="V124" s="83">
        <f t="shared" si="81"/>
        <v>0</v>
      </c>
      <c r="W124" s="83">
        <f t="shared" si="82"/>
        <v>0</v>
      </c>
      <c r="X124" s="83"/>
      <c r="Y124" s="83"/>
      <c r="Z124" s="83"/>
      <c r="AA124" s="83">
        <f t="shared" si="66"/>
        <v>275</v>
      </c>
      <c r="AB124" s="83">
        <f t="shared" si="67"/>
        <v>0</v>
      </c>
      <c r="AC124" s="83">
        <f t="shared" si="68"/>
        <v>0</v>
      </c>
    </row>
    <row r="125" spans="1:29" s="3" customFormat="1" ht="22.5" x14ac:dyDescent="0.2">
      <c r="A125" s="23" t="s">
        <v>14</v>
      </c>
      <c r="B125" s="24">
        <v>24</v>
      </c>
      <c r="C125" s="25">
        <v>503</v>
      </c>
      <c r="D125" s="26">
        <v>2</v>
      </c>
      <c r="E125" s="27">
        <v>2</v>
      </c>
      <c r="F125" s="26">
        <v>0</v>
      </c>
      <c r="G125" s="28">
        <v>83110</v>
      </c>
      <c r="H125" s="29">
        <v>200</v>
      </c>
      <c r="I125" s="30"/>
      <c r="J125" s="30"/>
      <c r="K125" s="30"/>
      <c r="L125" s="30"/>
      <c r="M125" s="30"/>
      <c r="N125" s="30"/>
      <c r="O125" s="30"/>
      <c r="P125" s="30"/>
      <c r="Q125" s="31"/>
      <c r="R125" s="65">
        <f>R126</f>
        <v>275</v>
      </c>
      <c r="S125" s="65">
        <v>0</v>
      </c>
      <c r="T125" s="65">
        <v>0</v>
      </c>
      <c r="U125" s="83">
        <f t="shared" ref="U125:U126" si="116">O125+R125</f>
        <v>275</v>
      </c>
      <c r="V125" s="83">
        <f t="shared" ref="V125:V126" si="117">P125+S125</f>
        <v>0</v>
      </c>
      <c r="W125" s="83">
        <f t="shared" ref="W125:W126" si="118">Q125+T125</f>
        <v>0</v>
      </c>
      <c r="X125" s="83"/>
      <c r="Y125" s="83"/>
      <c r="Z125" s="83"/>
      <c r="AA125" s="83">
        <f t="shared" si="66"/>
        <v>275</v>
      </c>
      <c r="AB125" s="83">
        <f t="shared" si="67"/>
        <v>0</v>
      </c>
      <c r="AC125" s="83">
        <f t="shared" si="68"/>
        <v>0</v>
      </c>
    </row>
    <row r="126" spans="1:29" s="3" customFormat="1" ht="22.5" x14ac:dyDescent="0.2">
      <c r="A126" s="23" t="s">
        <v>13</v>
      </c>
      <c r="B126" s="24">
        <v>24</v>
      </c>
      <c r="C126" s="25">
        <v>503</v>
      </c>
      <c r="D126" s="26">
        <v>2</v>
      </c>
      <c r="E126" s="27">
        <v>2</v>
      </c>
      <c r="F126" s="26">
        <v>0</v>
      </c>
      <c r="G126" s="28">
        <v>83110</v>
      </c>
      <c r="H126" s="29">
        <v>240</v>
      </c>
      <c r="I126" s="30"/>
      <c r="J126" s="30"/>
      <c r="K126" s="30"/>
      <c r="L126" s="30"/>
      <c r="M126" s="30"/>
      <c r="N126" s="30"/>
      <c r="O126" s="30"/>
      <c r="P126" s="30"/>
      <c r="Q126" s="31"/>
      <c r="R126" s="65">
        <v>275</v>
      </c>
      <c r="S126" s="65">
        <v>0</v>
      </c>
      <c r="T126" s="65">
        <v>0</v>
      </c>
      <c r="U126" s="83">
        <f t="shared" si="116"/>
        <v>275</v>
      </c>
      <c r="V126" s="83">
        <f t="shared" si="117"/>
        <v>0</v>
      </c>
      <c r="W126" s="83">
        <f t="shared" si="118"/>
        <v>0</v>
      </c>
      <c r="X126" s="83"/>
      <c r="Y126" s="83"/>
      <c r="Z126" s="83"/>
      <c r="AA126" s="83">
        <f t="shared" si="66"/>
        <v>275</v>
      </c>
      <c r="AB126" s="83">
        <f t="shared" si="67"/>
        <v>0</v>
      </c>
      <c r="AC126" s="83">
        <f t="shared" si="68"/>
        <v>0</v>
      </c>
    </row>
    <row r="127" spans="1:29" s="3" customFormat="1" x14ac:dyDescent="0.2">
      <c r="A127" s="23" t="s">
        <v>366</v>
      </c>
      <c r="B127" s="24">
        <v>24</v>
      </c>
      <c r="C127" s="25">
        <v>503</v>
      </c>
      <c r="D127" s="26" t="s">
        <v>173</v>
      </c>
      <c r="E127" s="27">
        <v>2</v>
      </c>
      <c r="F127" s="26" t="s">
        <v>2</v>
      </c>
      <c r="G127" s="28">
        <v>88470</v>
      </c>
      <c r="H127" s="29"/>
      <c r="I127" s="30">
        <f t="shared" ref="I127:K128" si="119">I128</f>
        <v>1901.9</v>
      </c>
      <c r="J127" s="30">
        <f t="shared" si="119"/>
        <v>1901.9</v>
      </c>
      <c r="K127" s="30">
        <f t="shared" si="119"/>
        <v>1901.9</v>
      </c>
      <c r="L127" s="30"/>
      <c r="M127" s="30"/>
      <c r="N127" s="30"/>
      <c r="O127" s="30">
        <f t="shared" si="76"/>
        <v>1901.9</v>
      </c>
      <c r="P127" s="30">
        <f t="shared" si="77"/>
        <v>1901.9</v>
      </c>
      <c r="Q127" s="31">
        <f t="shared" si="78"/>
        <v>1901.9</v>
      </c>
      <c r="R127" s="65">
        <f>R128</f>
        <v>-1901.9</v>
      </c>
      <c r="S127" s="65">
        <f t="shared" ref="S127:T128" si="120">S128</f>
        <v>-1901.9</v>
      </c>
      <c r="T127" s="65">
        <f t="shared" si="120"/>
        <v>-1901.9</v>
      </c>
      <c r="U127" s="83">
        <f t="shared" si="80"/>
        <v>0</v>
      </c>
      <c r="V127" s="83">
        <f t="shared" si="81"/>
        <v>0</v>
      </c>
      <c r="W127" s="83">
        <f t="shared" si="82"/>
        <v>0</v>
      </c>
      <c r="X127" s="83"/>
      <c r="Y127" s="83"/>
      <c r="Z127" s="83"/>
      <c r="AA127" s="83">
        <f t="shared" si="66"/>
        <v>0</v>
      </c>
      <c r="AB127" s="83">
        <f t="shared" si="67"/>
        <v>0</v>
      </c>
      <c r="AC127" s="83">
        <f t="shared" si="68"/>
        <v>0</v>
      </c>
    </row>
    <row r="128" spans="1:29" s="3" customFormat="1" x14ac:dyDescent="0.2">
      <c r="A128" s="23" t="s">
        <v>29</v>
      </c>
      <c r="B128" s="24">
        <v>24</v>
      </c>
      <c r="C128" s="25">
        <v>503</v>
      </c>
      <c r="D128" s="26" t="s">
        <v>173</v>
      </c>
      <c r="E128" s="27">
        <v>2</v>
      </c>
      <c r="F128" s="26" t="s">
        <v>2</v>
      </c>
      <c r="G128" s="28">
        <v>88470</v>
      </c>
      <c r="H128" s="29">
        <v>500</v>
      </c>
      <c r="I128" s="30">
        <f t="shared" si="119"/>
        <v>1901.9</v>
      </c>
      <c r="J128" s="30">
        <f t="shared" si="119"/>
        <v>1901.9</v>
      </c>
      <c r="K128" s="30">
        <f t="shared" si="119"/>
        <v>1901.9</v>
      </c>
      <c r="L128" s="30"/>
      <c r="M128" s="30"/>
      <c r="N128" s="30"/>
      <c r="O128" s="30">
        <f t="shared" si="76"/>
        <v>1901.9</v>
      </c>
      <c r="P128" s="30">
        <f t="shared" si="77"/>
        <v>1901.9</v>
      </c>
      <c r="Q128" s="31">
        <f t="shared" si="78"/>
        <v>1901.9</v>
      </c>
      <c r="R128" s="65">
        <f>R129</f>
        <v>-1901.9</v>
      </c>
      <c r="S128" s="65">
        <f t="shared" si="120"/>
        <v>-1901.9</v>
      </c>
      <c r="T128" s="65">
        <f t="shared" si="120"/>
        <v>-1901.9</v>
      </c>
      <c r="U128" s="83">
        <f t="shared" si="80"/>
        <v>0</v>
      </c>
      <c r="V128" s="83">
        <f t="shared" si="81"/>
        <v>0</v>
      </c>
      <c r="W128" s="83">
        <f t="shared" si="82"/>
        <v>0</v>
      </c>
      <c r="X128" s="83"/>
      <c r="Y128" s="83"/>
      <c r="Z128" s="83"/>
      <c r="AA128" s="83">
        <f t="shared" si="66"/>
        <v>0</v>
      </c>
      <c r="AB128" s="83">
        <f t="shared" si="67"/>
        <v>0</v>
      </c>
      <c r="AC128" s="83">
        <f t="shared" si="68"/>
        <v>0</v>
      </c>
    </row>
    <row r="129" spans="1:29" s="3" customFormat="1" x14ac:dyDescent="0.2">
      <c r="A129" s="23" t="s">
        <v>28</v>
      </c>
      <c r="B129" s="24">
        <v>24</v>
      </c>
      <c r="C129" s="25">
        <v>503</v>
      </c>
      <c r="D129" s="26" t="s">
        <v>173</v>
      </c>
      <c r="E129" s="27">
        <v>2</v>
      </c>
      <c r="F129" s="26" t="s">
        <v>2</v>
      </c>
      <c r="G129" s="28">
        <v>88470</v>
      </c>
      <c r="H129" s="29">
        <v>540</v>
      </c>
      <c r="I129" s="30">
        <v>1901.9</v>
      </c>
      <c r="J129" s="30">
        <v>1901.9</v>
      </c>
      <c r="K129" s="30">
        <v>1901.9</v>
      </c>
      <c r="L129" s="30"/>
      <c r="M129" s="30"/>
      <c r="N129" s="30"/>
      <c r="O129" s="30">
        <f t="shared" si="76"/>
        <v>1901.9</v>
      </c>
      <c r="P129" s="30">
        <f t="shared" si="77"/>
        <v>1901.9</v>
      </c>
      <c r="Q129" s="31">
        <f t="shared" si="78"/>
        <v>1901.9</v>
      </c>
      <c r="R129" s="65">
        <f>-O129</f>
        <v>-1901.9</v>
      </c>
      <c r="S129" s="65">
        <f>-P129</f>
        <v>-1901.9</v>
      </c>
      <c r="T129" s="65">
        <f>-Q129</f>
        <v>-1901.9</v>
      </c>
      <c r="U129" s="83">
        <f t="shared" si="80"/>
        <v>0</v>
      </c>
      <c r="V129" s="83">
        <f t="shared" si="81"/>
        <v>0</v>
      </c>
      <c r="W129" s="83">
        <f t="shared" si="82"/>
        <v>0</v>
      </c>
      <c r="X129" s="83"/>
      <c r="Y129" s="83"/>
      <c r="Z129" s="83"/>
      <c r="AA129" s="83">
        <f t="shared" si="66"/>
        <v>0</v>
      </c>
      <c r="AB129" s="83">
        <f t="shared" si="67"/>
        <v>0</v>
      </c>
      <c r="AC129" s="83">
        <f t="shared" si="68"/>
        <v>0</v>
      </c>
    </row>
    <row r="130" spans="1:29" s="3" customFormat="1" ht="39" customHeight="1" x14ac:dyDescent="0.2">
      <c r="A130" s="34" t="s">
        <v>388</v>
      </c>
      <c r="B130" s="24">
        <v>24</v>
      </c>
      <c r="C130" s="25">
        <v>503</v>
      </c>
      <c r="D130" s="26">
        <v>7</v>
      </c>
      <c r="E130" s="27">
        <v>0</v>
      </c>
      <c r="F130" s="26">
        <v>0</v>
      </c>
      <c r="G130" s="28">
        <v>0</v>
      </c>
      <c r="H130" s="29"/>
      <c r="I130" s="30"/>
      <c r="J130" s="30"/>
      <c r="K130" s="30"/>
      <c r="L130" s="30">
        <f t="shared" ref="L130:N131" si="121">L131</f>
        <v>5789.7743799999998</v>
      </c>
      <c r="M130" s="30">
        <f t="shared" si="121"/>
        <v>5848.2569100000001</v>
      </c>
      <c r="N130" s="30">
        <f t="shared" si="121"/>
        <v>6097.3766100000003</v>
      </c>
      <c r="O130" s="30">
        <f>I130+L130</f>
        <v>5789.7743799999998</v>
      </c>
      <c r="P130" s="30">
        <f t="shared" si="77"/>
        <v>5848.2569100000001</v>
      </c>
      <c r="Q130" s="31">
        <f t="shared" si="78"/>
        <v>6097.3766100000003</v>
      </c>
      <c r="R130" s="65">
        <f>R131</f>
        <v>27499.997800000001</v>
      </c>
      <c r="S130" s="65"/>
      <c r="T130" s="65"/>
      <c r="U130" s="83">
        <f t="shared" si="80"/>
        <v>33289.77218</v>
      </c>
      <c r="V130" s="83">
        <f t="shared" si="81"/>
        <v>5848.2569100000001</v>
      </c>
      <c r="W130" s="83">
        <f t="shared" si="82"/>
        <v>6097.3766100000003</v>
      </c>
      <c r="X130" s="83">
        <f t="shared" ref="X130:Z131" si="122">X131</f>
        <v>115.79549</v>
      </c>
      <c r="Y130" s="83">
        <f t="shared" si="122"/>
        <v>116.96514000000001</v>
      </c>
      <c r="Z130" s="83">
        <f t="shared" si="122"/>
        <v>121.94753</v>
      </c>
      <c r="AA130" s="83">
        <f t="shared" si="66"/>
        <v>33405.567669999997</v>
      </c>
      <c r="AB130" s="83">
        <f t="shared" si="67"/>
        <v>5965.2220500000003</v>
      </c>
      <c r="AC130" s="83">
        <f t="shared" si="68"/>
        <v>6219.3241400000006</v>
      </c>
    </row>
    <row r="131" spans="1:29" s="3" customFormat="1" ht="27.75" customHeight="1" x14ac:dyDescent="0.2">
      <c r="A131" s="32" t="s">
        <v>391</v>
      </c>
      <c r="B131" s="24">
        <v>24</v>
      </c>
      <c r="C131" s="25">
        <v>503</v>
      </c>
      <c r="D131" s="26">
        <v>7</v>
      </c>
      <c r="E131" s="27">
        <v>0</v>
      </c>
      <c r="F131" s="26" t="s">
        <v>390</v>
      </c>
      <c r="G131" s="28">
        <v>0</v>
      </c>
      <c r="H131" s="29"/>
      <c r="I131" s="30"/>
      <c r="J131" s="30"/>
      <c r="K131" s="30"/>
      <c r="L131" s="30">
        <f t="shared" si="121"/>
        <v>5789.7743799999998</v>
      </c>
      <c r="M131" s="30">
        <f t="shared" si="121"/>
        <v>5848.2569100000001</v>
      </c>
      <c r="N131" s="30">
        <f t="shared" si="121"/>
        <v>6097.3766100000003</v>
      </c>
      <c r="O131" s="30">
        <f t="shared" ref="O131:O136" si="123">I131+L131</f>
        <v>5789.7743799999998</v>
      </c>
      <c r="P131" s="30">
        <f t="shared" ref="P131:P136" si="124">J131+M131</f>
        <v>5848.2569100000001</v>
      </c>
      <c r="Q131" s="31">
        <f t="shared" ref="Q131:Q136" si="125">K131+N131</f>
        <v>6097.3766100000003</v>
      </c>
      <c r="R131" s="65">
        <f>R132</f>
        <v>27499.997800000001</v>
      </c>
      <c r="S131" s="65"/>
      <c r="T131" s="65"/>
      <c r="U131" s="83">
        <f t="shared" si="80"/>
        <v>33289.77218</v>
      </c>
      <c r="V131" s="83">
        <f t="shared" si="81"/>
        <v>5848.2569100000001</v>
      </c>
      <c r="W131" s="83">
        <f t="shared" si="82"/>
        <v>6097.3766100000003</v>
      </c>
      <c r="X131" s="83">
        <f t="shared" si="122"/>
        <v>115.79549</v>
      </c>
      <c r="Y131" s="83">
        <f t="shared" si="122"/>
        <v>116.96514000000001</v>
      </c>
      <c r="Z131" s="83">
        <f t="shared" si="122"/>
        <v>121.94753</v>
      </c>
      <c r="AA131" s="83">
        <f t="shared" si="66"/>
        <v>33405.567669999997</v>
      </c>
      <c r="AB131" s="83">
        <f t="shared" si="67"/>
        <v>5965.2220500000003</v>
      </c>
      <c r="AC131" s="83">
        <f t="shared" si="68"/>
        <v>6219.3241400000006</v>
      </c>
    </row>
    <row r="132" spans="1:29" s="3" customFormat="1" ht="24.75" customHeight="1" x14ac:dyDescent="0.2">
      <c r="A132" s="33" t="s">
        <v>389</v>
      </c>
      <c r="B132" s="24">
        <v>24</v>
      </c>
      <c r="C132" s="25">
        <v>503</v>
      </c>
      <c r="D132" s="26">
        <v>7</v>
      </c>
      <c r="E132" s="27">
        <v>0</v>
      </c>
      <c r="F132" s="26" t="s">
        <v>390</v>
      </c>
      <c r="G132" s="28">
        <v>55550</v>
      </c>
      <c r="H132" s="29"/>
      <c r="I132" s="30"/>
      <c r="J132" s="30"/>
      <c r="K132" s="30"/>
      <c r="L132" s="30">
        <f>L135</f>
        <v>5789.7743799999998</v>
      </c>
      <c r="M132" s="30">
        <f>M133</f>
        <v>5848.2569100000001</v>
      </c>
      <c r="N132" s="30">
        <f>N133</f>
        <v>6097.3766100000003</v>
      </c>
      <c r="O132" s="30">
        <f t="shared" si="123"/>
        <v>5789.7743799999998</v>
      </c>
      <c r="P132" s="30">
        <f t="shared" si="124"/>
        <v>5848.2569100000001</v>
      </c>
      <c r="Q132" s="31">
        <f t="shared" si="125"/>
        <v>6097.3766100000003</v>
      </c>
      <c r="R132" s="65">
        <f>R135</f>
        <v>27499.997800000001</v>
      </c>
      <c r="S132" s="65"/>
      <c r="T132" s="65"/>
      <c r="U132" s="83">
        <f t="shared" si="80"/>
        <v>33289.77218</v>
      </c>
      <c r="V132" s="83">
        <f t="shared" si="81"/>
        <v>5848.2569100000001</v>
      </c>
      <c r="W132" s="83">
        <f t="shared" si="82"/>
        <v>6097.3766100000003</v>
      </c>
      <c r="X132" s="83">
        <f>X135</f>
        <v>115.79549</v>
      </c>
      <c r="Y132" s="83">
        <f>Y133+Y135</f>
        <v>116.96514000000001</v>
      </c>
      <c r="Z132" s="83">
        <f>Z133+Z135</f>
        <v>121.94753</v>
      </c>
      <c r="AA132" s="83">
        <f t="shared" si="66"/>
        <v>33405.567669999997</v>
      </c>
      <c r="AB132" s="83">
        <f t="shared" si="67"/>
        <v>5965.2220500000003</v>
      </c>
      <c r="AC132" s="83">
        <f t="shared" si="68"/>
        <v>6219.3241400000006</v>
      </c>
    </row>
    <row r="133" spans="1:29" s="3" customFormat="1" ht="24.75" customHeight="1" x14ac:dyDescent="0.2">
      <c r="A133" s="23" t="s">
        <v>14</v>
      </c>
      <c r="B133" s="24">
        <v>24</v>
      </c>
      <c r="C133" s="25">
        <v>503</v>
      </c>
      <c r="D133" s="26">
        <v>7</v>
      </c>
      <c r="E133" s="27">
        <v>0</v>
      </c>
      <c r="F133" s="26" t="s">
        <v>390</v>
      </c>
      <c r="G133" s="28">
        <v>55550</v>
      </c>
      <c r="H133" s="29">
        <v>200</v>
      </c>
      <c r="I133" s="30"/>
      <c r="J133" s="30"/>
      <c r="K133" s="30"/>
      <c r="L133" s="30">
        <v>0</v>
      </c>
      <c r="M133" s="30">
        <f>M134</f>
        <v>5848.2569100000001</v>
      </c>
      <c r="N133" s="30">
        <f>N134</f>
        <v>6097.3766100000003</v>
      </c>
      <c r="O133" s="30">
        <f t="shared" si="123"/>
        <v>0</v>
      </c>
      <c r="P133" s="30">
        <f t="shared" si="124"/>
        <v>5848.2569100000001</v>
      </c>
      <c r="Q133" s="31">
        <f t="shared" si="125"/>
        <v>6097.3766100000003</v>
      </c>
      <c r="R133" s="65"/>
      <c r="S133" s="65"/>
      <c r="T133" s="65"/>
      <c r="U133" s="83">
        <f t="shared" si="80"/>
        <v>0</v>
      </c>
      <c r="V133" s="83">
        <f t="shared" si="81"/>
        <v>5848.2569100000001</v>
      </c>
      <c r="W133" s="83">
        <f t="shared" si="82"/>
        <v>6097.3766100000003</v>
      </c>
      <c r="X133" s="83"/>
      <c r="Y133" s="83">
        <f>Y134</f>
        <v>116.96514000000001</v>
      </c>
      <c r="Z133" s="83">
        <f>Z134</f>
        <v>121.94753</v>
      </c>
      <c r="AA133" s="83">
        <f t="shared" si="66"/>
        <v>0</v>
      </c>
      <c r="AB133" s="83">
        <f t="shared" si="67"/>
        <v>5965.2220500000003</v>
      </c>
      <c r="AC133" s="83">
        <f t="shared" si="68"/>
        <v>6219.3241400000006</v>
      </c>
    </row>
    <row r="134" spans="1:29" s="3" customFormat="1" ht="24.75" customHeight="1" x14ac:dyDescent="0.2">
      <c r="A134" s="23" t="s">
        <v>13</v>
      </c>
      <c r="B134" s="24">
        <v>24</v>
      </c>
      <c r="C134" s="25">
        <v>503</v>
      </c>
      <c r="D134" s="26">
        <v>7</v>
      </c>
      <c r="E134" s="27">
        <v>0</v>
      </c>
      <c r="F134" s="26" t="s">
        <v>390</v>
      </c>
      <c r="G134" s="28">
        <v>55550</v>
      </c>
      <c r="H134" s="29">
        <v>240</v>
      </c>
      <c r="I134" s="30"/>
      <c r="J134" s="30"/>
      <c r="K134" s="30"/>
      <c r="L134" s="30">
        <v>0</v>
      </c>
      <c r="M134" s="30">
        <v>5848.2569100000001</v>
      </c>
      <c r="N134" s="30">
        <v>6097.3766100000003</v>
      </c>
      <c r="O134" s="30">
        <f t="shared" si="123"/>
        <v>0</v>
      </c>
      <c r="P134" s="30">
        <f t="shared" si="124"/>
        <v>5848.2569100000001</v>
      </c>
      <c r="Q134" s="31">
        <f t="shared" si="125"/>
        <v>6097.3766100000003</v>
      </c>
      <c r="R134" s="65"/>
      <c r="S134" s="65"/>
      <c r="T134" s="65"/>
      <c r="U134" s="83">
        <f t="shared" si="80"/>
        <v>0</v>
      </c>
      <c r="V134" s="83">
        <f t="shared" si="81"/>
        <v>5848.2569100000001</v>
      </c>
      <c r="W134" s="83">
        <f t="shared" si="82"/>
        <v>6097.3766100000003</v>
      </c>
      <c r="X134" s="83"/>
      <c r="Y134" s="83">
        <v>116.96514000000001</v>
      </c>
      <c r="Z134" s="83">
        <v>121.94753</v>
      </c>
      <c r="AA134" s="83">
        <f t="shared" si="66"/>
        <v>0</v>
      </c>
      <c r="AB134" s="83">
        <f t="shared" si="67"/>
        <v>5965.2220500000003</v>
      </c>
      <c r="AC134" s="83">
        <f t="shared" si="68"/>
        <v>6219.3241400000006</v>
      </c>
    </row>
    <row r="135" spans="1:29" s="3" customFormat="1" ht="15" customHeight="1" x14ac:dyDescent="0.2">
      <c r="A135" s="23" t="s">
        <v>29</v>
      </c>
      <c r="B135" s="24">
        <v>24</v>
      </c>
      <c r="C135" s="25">
        <v>503</v>
      </c>
      <c r="D135" s="26">
        <v>7</v>
      </c>
      <c r="E135" s="27">
        <v>0</v>
      </c>
      <c r="F135" s="26" t="s">
        <v>390</v>
      </c>
      <c r="G135" s="28">
        <v>55550</v>
      </c>
      <c r="H135" s="29">
        <v>500</v>
      </c>
      <c r="I135" s="30"/>
      <c r="J135" s="30"/>
      <c r="K135" s="30"/>
      <c r="L135" s="30">
        <f>L136</f>
        <v>5789.7743799999998</v>
      </c>
      <c r="M135" s="30">
        <v>0</v>
      </c>
      <c r="N135" s="30">
        <v>0</v>
      </c>
      <c r="O135" s="30">
        <f t="shared" si="123"/>
        <v>5789.7743799999998</v>
      </c>
      <c r="P135" s="30">
        <f t="shared" si="124"/>
        <v>0</v>
      </c>
      <c r="Q135" s="31">
        <f t="shared" si="125"/>
        <v>0</v>
      </c>
      <c r="R135" s="65">
        <f>R136</f>
        <v>27499.997800000001</v>
      </c>
      <c r="S135" s="65"/>
      <c r="T135" s="65"/>
      <c r="U135" s="83">
        <f t="shared" si="80"/>
        <v>33289.77218</v>
      </c>
      <c r="V135" s="83">
        <f t="shared" si="81"/>
        <v>0</v>
      </c>
      <c r="W135" s="83">
        <f t="shared" si="82"/>
        <v>0</v>
      </c>
      <c r="X135" s="83">
        <f>X136</f>
        <v>115.79549</v>
      </c>
      <c r="Y135" s="83"/>
      <c r="Z135" s="83"/>
      <c r="AA135" s="83">
        <f t="shared" si="66"/>
        <v>33405.567669999997</v>
      </c>
      <c r="AB135" s="83">
        <f t="shared" si="67"/>
        <v>0</v>
      </c>
      <c r="AC135" s="83">
        <f t="shared" si="68"/>
        <v>0</v>
      </c>
    </row>
    <row r="136" spans="1:29" s="3" customFormat="1" ht="18" customHeight="1" x14ac:dyDescent="0.2">
      <c r="A136" s="23" t="s">
        <v>28</v>
      </c>
      <c r="B136" s="24">
        <v>24</v>
      </c>
      <c r="C136" s="25">
        <v>503</v>
      </c>
      <c r="D136" s="26">
        <v>7</v>
      </c>
      <c r="E136" s="27">
        <v>0</v>
      </c>
      <c r="F136" s="26" t="s">
        <v>390</v>
      </c>
      <c r="G136" s="28">
        <v>55550</v>
      </c>
      <c r="H136" s="29">
        <v>540</v>
      </c>
      <c r="I136" s="30"/>
      <c r="J136" s="30"/>
      <c r="K136" s="30"/>
      <c r="L136" s="30">
        <v>5789.7743799999998</v>
      </c>
      <c r="M136" s="30">
        <v>0</v>
      </c>
      <c r="N136" s="30">
        <v>0</v>
      </c>
      <c r="O136" s="30">
        <f t="shared" si="123"/>
        <v>5789.7743799999998</v>
      </c>
      <c r="P136" s="30">
        <f t="shared" si="124"/>
        <v>0</v>
      </c>
      <c r="Q136" s="31">
        <f t="shared" si="125"/>
        <v>0</v>
      </c>
      <c r="R136" s="65">
        <f>24999.998+2499.9998</f>
        <v>27499.997800000001</v>
      </c>
      <c r="S136" s="65"/>
      <c r="T136" s="65"/>
      <c r="U136" s="83">
        <f t="shared" si="80"/>
        <v>33289.77218</v>
      </c>
      <c r="V136" s="83">
        <f t="shared" si="81"/>
        <v>0</v>
      </c>
      <c r="W136" s="83">
        <f t="shared" si="82"/>
        <v>0</v>
      </c>
      <c r="X136" s="83">
        <f>115.79549</f>
        <v>115.79549</v>
      </c>
      <c r="Y136" s="83"/>
      <c r="Z136" s="83"/>
      <c r="AA136" s="83">
        <f t="shared" si="66"/>
        <v>33405.567669999997</v>
      </c>
      <c r="AB136" s="83">
        <f t="shared" si="67"/>
        <v>0</v>
      </c>
      <c r="AC136" s="83">
        <f t="shared" si="68"/>
        <v>0</v>
      </c>
    </row>
    <row r="137" spans="1:29" s="3" customFormat="1" ht="22.5" x14ac:dyDescent="0.2">
      <c r="A137" s="23" t="s">
        <v>232</v>
      </c>
      <c r="B137" s="24">
        <v>24</v>
      </c>
      <c r="C137" s="25">
        <v>505</v>
      </c>
      <c r="D137" s="26" t="s">
        <v>7</v>
      </c>
      <c r="E137" s="27" t="s">
        <v>7</v>
      </c>
      <c r="F137" s="26" t="s">
        <v>7</v>
      </c>
      <c r="G137" s="28" t="s">
        <v>7</v>
      </c>
      <c r="H137" s="29" t="s">
        <v>7</v>
      </c>
      <c r="I137" s="30">
        <f>I138</f>
        <v>7832.4</v>
      </c>
      <c r="J137" s="30">
        <f t="shared" ref="J137:K137" si="126">J138</f>
        <v>8065.5999999999995</v>
      </c>
      <c r="K137" s="30">
        <f t="shared" si="126"/>
        <v>8361.1</v>
      </c>
      <c r="L137" s="30"/>
      <c r="M137" s="30"/>
      <c r="N137" s="30"/>
      <c r="O137" s="30">
        <f t="shared" si="76"/>
        <v>7832.4</v>
      </c>
      <c r="P137" s="30">
        <f t="shared" si="77"/>
        <v>8065.5999999999995</v>
      </c>
      <c r="Q137" s="31">
        <f t="shared" si="78"/>
        <v>8361.1</v>
      </c>
      <c r="R137" s="65"/>
      <c r="S137" s="65"/>
      <c r="T137" s="65"/>
      <c r="U137" s="83">
        <f t="shared" si="80"/>
        <v>7832.4</v>
      </c>
      <c r="V137" s="83">
        <f t="shared" si="81"/>
        <v>8065.5999999999995</v>
      </c>
      <c r="W137" s="83">
        <f t="shared" si="82"/>
        <v>8361.1</v>
      </c>
      <c r="X137" s="83"/>
      <c r="Y137" s="83"/>
      <c r="Z137" s="83"/>
      <c r="AA137" s="83">
        <f t="shared" si="66"/>
        <v>7832.4</v>
      </c>
      <c r="AB137" s="83">
        <f t="shared" si="67"/>
        <v>8065.5999999999995</v>
      </c>
      <c r="AC137" s="83">
        <f t="shared" si="68"/>
        <v>8361.1</v>
      </c>
    </row>
    <row r="138" spans="1:29" s="3" customFormat="1" ht="47.25" customHeight="1" x14ac:dyDescent="0.2">
      <c r="A138" s="34" t="s">
        <v>326</v>
      </c>
      <c r="B138" s="24">
        <v>24</v>
      </c>
      <c r="C138" s="25">
        <v>505</v>
      </c>
      <c r="D138" s="26" t="s">
        <v>173</v>
      </c>
      <c r="E138" s="27" t="s">
        <v>3</v>
      </c>
      <c r="F138" s="26" t="s">
        <v>2</v>
      </c>
      <c r="G138" s="28" t="s">
        <v>9</v>
      </c>
      <c r="H138" s="29" t="s">
        <v>7</v>
      </c>
      <c r="I138" s="30">
        <f>I139+I147</f>
        <v>7832.4</v>
      </c>
      <c r="J138" s="30">
        <f t="shared" ref="J138:K138" si="127">J139+J147</f>
        <v>8065.5999999999995</v>
      </c>
      <c r="K138" s="30">
        <f t="shared" si="127"/>
        <v>8361.1</v>
      </c>
      <c r="L138" s="30"/>
      <c r="M138" s="30"/>
      <c r="N138" s="30"/>
      <c r="O138" s="30">
        <f t="shared" si="76"/>
        <v>7832.4</v>
      </c>
      <c r="P138" s="30">
        <f t="shared" si="77"/>
        <v>8065.5999999999995</v>
      </c>
      <c r="Q138" s="31">
        <f t="shared" si="78"/>
        <v>8361.1</v>
      </c>
      <c r="R138" s="65"/>
      <c r="S138" s="65"/>
      <c r="T138" s="65"/>
      <c r="U138" s="83">
        <f t="shared" si="80"/>
        <v>7832.4</v>
      </c>
      <c r="V138" s="83">
        <f t="shared" si="81"/>
        <v>8065.5999999999995</v>
      </c>
      <c r="W138" s="83">
        <f t="shared" si="82"/>
        <v>8361.1</v>
      </c>
      <c r="X138" s="83"/>
      <c r="Y138" s="83"/>
      <c r="Z138" s="83"/>
      <c r="AA138" s="83">
        <f t="shared" si="66"/>
        <v>7832.4</v>
      </c>
      <c r="AB138" s="83">
        <f t="shared" si="67"/>
        <v>8065.5999999999995</v>
      </c>
      <c r="AC138" s="83">
        <f t="shared" si="68"/>
        <v>8361.1</v>
      </c>
    </row>
    <row r="139" spans="1:29" s="3" customFormat="1" ht="42.95" customHeight="1" x14ac:dyDescent="0.2">
      <c r="A139" s="34" t="s">
        <v>353</v>
      </c>
      <c r="B139" s="24">
        <v>24</v>
      </c>
      <c r="C139" s="25">
        <v>505</v>
      </c>
      <c r="D139" s="26" t="s">
        <v>173</v>
      </c>
      <c r="E139" s="27">
        <v>1</v>
      </c>
      <c r="F139" s="26" t="s">
        <v>2</v>
      </c>
      <c r="G139" s="28">
        <v>0</v>
      </c>
      <c r="H139" s="29"/>
      <c r="I139" s="30">
        <f>I140</f>
        <v>7752.4</v>
      </c>
      <c r="J139" s="30">
        <f t="shared" ref="J139:K139" si="128">J140</f>
        <v>7985.5999999999995</v>
      </c>
      <c r="K139" s="30">
        <f t="shared" si="128"/>
        <v>8281.1</v>
      </c>
      <c r="L139" s="30"/>
      <c r="M139" s="30"/>
      <c r="N139" s="30"/>
      <c r="O139" s="30">
        <f t="shared" si="76"/>
        <v>7752.4</v>
      </c>
      <c r="P139" s="30">
        <f t="shared" si="77"/>
        <v>7985.5999999999995</v>
      </c>
      <c r="Q139" s="31">
        <f t="shared" si="78"/>
        <v>8281.1</v>
      </c>
      <c r="R139" s="65"/>
      <c r="S139" s="65"/>
      <c r="T139" s="65"/>
      <c r="U139" s="83">
        <f t="shared" si="80"/>
        <v>7752.4</v>
      </c>
      <c r="V139" s="83">
        <f t="shared" si="81"/>
        <v>7985.5999999999995</v>
      </c>
      <c r="W139" s="83">
        <f t="shared" si="82"/>
        <v>8281.1</v>
      </c>
      <c r="X139" s="83"/>
      <c r="Y139" s="83"/>
      <c r="Z139" s="83"/>
      <c r="AA139" s="83">
        <f t="shared" si="66"/>
        <v>7752.4</v>
      </c>
      <c r="AB139" s="83">
        <f t="shared" si="67"/>
        <v>7985.5999999999995</v>
      </c>
      <c r="AC139" s="83">
        <f t="shared" si="68"/>
        <v>8281.1</v>
      </c>
    </row>
    <row r="140" spans="1:29" s="3" customFormat="1" ht="27.6" customHeight="1" x14ac:dyDescent="0.2">
      <c r="A140" s="23" t="s">
        <v>15</v>
      </c>
      <c r="B140" s="24">
        <v>24</v>
      </c>
      <c r="C140" s="25">
        <v>505</v>
      </c>
      <c r="D140" s="26" t="s">
        <v>173</v>
      </c>
      <c r="E140" s="27">
        <v>1</v>
      </c>
      <c r="F140" s="26" t="s">
        <v>2</v>
      </c>
      <c r="G140" s="28" t="s">
        <v>11</v>
      </c>
      <c r="H140" s="29" t="s">
        <v>7</v>
      </c>
      <c r="I140" s="30">
        <f>I141+I143+I145</f>
        <v>7752.4</v>
      </c>
      <c r="J140" s="30">
        <f t="shared" ref="J140:K140" si="129">J141+J143+J145</f>
        <v>7985.5999999999995</v>
      </c>
      <c r="K140" s="30">
        <f t="shared" si="129"/>
        <v>8281.1</v>
      </c>
      <c r="L140" s="30"/>
      <c r="M140" s="30"/>
      <c r="N140" s="30"/>
      <c r="O140" s="30">
        <f t="shared" si="76"/>
        <v>7752.4</v>
      </c>
      <c r="P140" s="30">
        <f t="shared" si="77"/>
        <v>7985.5999999999995</v>
      </c>
      <c r="Q140" s="31">
        <f t="shared" si="78"/>
        <v>8281.1</v>
      </c>
      <c r="R140" s="65"/>
      <c r="S140" s="65"/>
      <c r="T140" s="65"/>
      <c r="U140" s="83">
        <f t="shared" si="80"/>
        <v>7752.4</v>
      </c>
      <c r="V140" s="83">
        <f t="shared" si="81"/>
        <v>7985.5999999999995</v>
      </c>
      <c r="W140" s="83">
        <f t="shared" si="82"/>
        <v>8281.1</v>
      </c>
      <c r="X140" s="83"/>
      <c r="Y140" s="83"/>
      <c r="Z140" s="83"/>
      <c r="AA140" s="83">
        <f t="shared" si="66"/>
        <v>7752.4</v>
      </c>
      <c r="AB140" s="83">
        <f t="shared" si="67"/>
        <v>7985.5999999999995</v>
      </c>
      <c r="AC140" s="83">
        <f t="shared" si="68"/>
        <v>8281.1</v>
      </c>
    </row>
    <row r="141" spans="1:29" s="3" customFormat="1" ht="45" x14ac:dyDescent="0.2">
      <c r="A141" s="23" t="s">
        <v>6</v>
      </c>
      <c r="B141" s="24">
        <v>24</v>
      </c>
      <c r="C141" s="25">
        <v>505</v>
      </c>
      <c r="D141" s="26" t="s">
        <v>173</v>
      </c>
      <c r="E141" s="27">
        <v>1</v>
      </c>
      <c r="F141" s="26" t="s">
        <v>2</v>
      </c>
      <c r="G141" s="28" t="s">
        <v>11</v>
      </c>
      <c r="H141" s="29">
        <v>100</v>
      </c>
      <c r="I141" s="30">
        <f>I142</f>
        <v>7534.2</v>
      </c>
      <c r="J141" s="30">
        <f t="shared" ref="J141:K141" si="130">J142</f>
        <v>7767.4</v>
      </c>
      <c r="K141" s="30">
        <f t="shared" si="130"/>
        <v>8062.9</v>
      </c>
      <c r="L141" s="30"/>
      <c r="M141" s="30"/>
      <c r="N141" s="30"/>
      <c r="O141" s="30">
        <f t="shared" si="76"/>
        <v>7534.2</v>
      </c>
      <c r="P141" s="30">
        <f t="shared" si="77"/>
        <v>7767.4</v>
      </c>
      <c r="Q141" s="31">
        <f t="shared" si="78"/>
        <v>8062.9</v>
      </c>
      <c r="R141" s="65"/>
      <c r="S141" s="65"/>
      <c r="T141" s="65"/>
      <c r="U141" s="83">
        <f t="shared" si="80"/>
        <v>7534.2</v>
      </c>
      <c r="V141" s="83">
        <f t="shared" si="81"/>
        <v>7767.4</v>
      </c>
      <c r="W141" s="83">
        <f t="shared" si="82"/>
        <v>8062.9</v>
      </c>
      <c r="X141" s="83"/>
      <c r="Y141" s="83"/>
      <c r="Z141" s="83"/>
      <c r="AA141" s="83">
        <f t="shared" si="66"/>
        <v>7534.2</v>
      </c>
      <c r="AB141" s="83">
        <f t="shared" si="67"/>
        <v>7767.4</v>
      </c>
      <c r="AC141" s="83">
        <f t="shared" si="68"/>
        <v>8062.9</v>
      </c>
    </row>
    <row r="142" spans="1:29" s="3" customFormat="1" ht="22.5" x14ac:dyDescent="0.2">
      <c r="A142" s="23" t="s">
        <v>5</v>
      </c>
      <c r="B142" s="24">
        <v>24</v>
      </c>
      <c r="C142" s="25">
        <v>505</v>
      </c>
      <c r="D142" s="26" t="s">
        <v>173</v>
      </c>
      <c r="E142" s="27">
        <v>1</v>
      </c>
      <c r="F142" s="26" t="s">
        <v>2</v>
      </c>
      <c r="G142" s="28" t="s">
        <v>11</v>
      </c>
      <c r="H142" s="29">
        <v>120</v>
      </c>
      <c r="I142" s="30">
        <v>7534.2</v>
      </c>
      <c r="J142" s="30">
        <v>7767.4</v>
      </c>
      <c r="K142" s="30">
        <v>8062.9</v>
      </c>
      <c r="L142" s="30"/>
      <c r="M142" s="30"/>
      <c r="N142" s="30"/>
      <c r="O142" s="30">
        <f t="shared" si="76"/>
        <v>7534.2</v>
      </c>
      <c r="P142" s="30">
        <f t="shared" si="77"/>
        <v>7767.4</v>
      </c>
      <c r="Q142" s="31">
        <f t="shared" si="78"/>
        <v>8062.9</v>
      </c>
      <c r="R142" s="65"/>
      <c r="S142" s="65"/>
      <c r="T142" s="65"/>
      <c r="U142" s="83">
        <f t="shared" si="80"/>
        <v>7534.2</v>
      </c>
      <c r="V142" s="83">
        <f t="shared" si="81"/>
        <v>7767.4</v>
      </c>
      <c r="W142" s="83">
        <f t="shared" si="82"/>
        <v>8062.9</v>
      </c>
      <c r="X142" s="83"/>
      <c r="Y142" s="83"/>
      <c r="Z142" s="83"/>
      <c r="AA142" s="83">
        <f t="shared" si="66"/>
        <v>7534.2</v>
      </c>
      <c r="AB142" s="83">
        <f t="shared" si="67"/>
        <v>7767.4</v>
      </c>
      <c r="AC142" s="83">
        <f t="shared" si="68"/>
        <v>8062.9</v>
      </c>
    </row>
    <row r="143" spans="1:29" s="3" customFormat="1" ht="22.5" x14ac:dyDescent="0.2">
      <c r="A143" s="23" t="s">
        <v>14</v>
      </c>
      <c r="B143" s="24">
        <v>24</v>
      </c>
      <c r="C143" s="25">
        <v>505</v>
      </c>
      <c r="D143" s="26" t="s">
        <v>173</v>
      </c>
      <c r="E143" s="27">
        <v>1</v>
      </c>
      <c r="F143" s="26" t="s">
        <v>2</v>
      </c>
      <c r="G143" s="28" t="s">
        <v>11</v>
      </c>
      <c r="H143" s="29">
        <v>200</v>
      </c>
      <c r="I143" s="30">
        <f>I144</f>
        <v>199.2</v>
      </c>
      <c r="J143" s="30">
        <f t="shared" ref="J143:K143" si="131">J144</f>
        <v>199.2</v>
      </c>
      <c r="K143" s="30">
        <f t="shared" si="131"/>
        <v>199.2</v>
      </c>
      <c r="L143" s="30"/>
      <c r="M143" s="30"/>
      <c r="N143" s="30"/>
      <c r="O143" s="30">
        <f t="shared" si="76"/>
        <v>199.2</v>
      </c>
      <c r="P143" s="30">
        <f t="shared" si="77"/>
        <v>199.2</v>
      </c>
      <c r="Q143" s="31">
        <f t="shared" si="78"/>
        <v>199.2</v>
      </c>
      <c r="R143" s="65"/>
      <c r="S143" s="65"/>
      <c r="T143" s="65"/>
      <c r="U143" s="83">
        <f t="shared" si="80"/>
        <v>199.2</v>
      </c>
      <c r="V143" s="83">
        <f t="shared" si="81"/>
        <v>199.2</v>
      </c>
      <c r="W143" s="83">
        <f t="shared" si="82"/>
        <v>199.2</v>
      </c>
      <c r="X143" s="83"/>
      <c r="Y143" s="83"/>
      <c r="Z143" s="83"/>
      <c r="AA143" s="83">
        <f t="shared" si="66"/>
        <v>199.2</v>
      </c>
      <c r="AB143" s="83">
        <f t="shared" si="67"/>
        <v>199.2</v>
      </c>
      <c r="AC143" s="83">
        <f t="shared" si="68"/>
        <v>199.2</v>
      </c>
    </row>
    <row r="144" spans="1:29" s="3" customFormat="1" ht="22.5" x14ac:dyDescent="0.2">
      <c r="A144" s="23" t="s">
        <v>13</v>
      </c>
      <c r="B144" s="24">
        <v>24</v>
      </c>
      <c r="C144" s="25">
        <v>505</v>
      </c>
      <c r="D144" s="26" t="s">
        <v>173</v>
      </c>
      <c r="E144" s="27">
        <v>1</v>
      </c>
      <c r="F144" s="26" t="s">
        <v>2</v>
      </c>
      <c r="G144" s="28" t="s">
        <v>11</v>
      </c>
      <c r="H144" s="29">
        <v>240</v>
      </c>
      <c r="I144" s="30">
        <v>199.2</v>
      </c>
      <c r="J144" s="30">
        <v>199.2</v>
      </c>
      <c r="K144" s="30">
        <v>199.2</v>
      </c>
      <c r="L144" s="30"/>
      <c r="M144" s="30"/>
      <c r="N144" s="30"/>
      <c r="O144" s="30">
        <f t="shared" si="76"/>
        <v>199.2</v>
      </c>
      <c r="P144" s="30">
        <f t="shared" si="77"/>
        <v>199.2</v>
      </c>
      <c r="Q144" s="31">
        <f t="shared" si="78"/>
        <v>199.2</v>
      </c>
      <c r="R144" s="65"/>
      <c r="S144" s="65"/>
      <c r="T144" s="65"/>
      <c r="U144" s="83">
        <f t="shared" si="80"/>
        <v>199.2</v>
      </c>
      <c r="V144" s="83">
        <f t="shared" si="81"/>
        <v>199.2</v>
      </c>
      <c r="W144" s="83">
        <f t="shared" si="82"/>
        <v>199.2</v>
      </c>
      <c r="X144" s="83"/>
      <c r="Y144" s="83"/>
      <c r="Z144" s="83"/>
      <c r="AA144" s="83">
        <f t="shared" si="66"/>
        <v>199.2</v>
      </c>
      <c r="AB144" s="83">
        <f t="shared" si="67"/>
        <v>199.2</v>
      </c>
      <c r="AC144" s="83">
        <f t="shared" si="68"/>
        <v>199.2</v>
      </c>
    </row>
    <row r="145" spans="1:29" s="3" customFormat="1" x14ac:dyDescent="0.2">
      <c r="A145" s="23" t="s">
        <v>72</v>
      </c>
      <c r="B145" s="24">
        <v>24</v>
      </c>
      <c r="C145" s="25">
        <v>505</v>
      </c>
      <c r="D145" s="26" t="s">
        <v>173</v>
      </c>
      <c r="E145" s="27">
        <v>1</v>
      </c>
      <c r="F145" s="26" t="s">
        <v>2</v>
      </c>
      <c r="G145" s="28" t="s">
        <v>11</v>
      </c>
      <c r="H145" s="29">
        <v>800</v>
      </c>
      <c r="I145" s="30">
        <f>I146</f>
        <v>19</v>
      </c>
      <c r="J145" s="30">
        <f t="shared" ref="J145:K145" si="132">J146</f>
        <v>19</v>
      </c>
      <c r="K145" s="30">
        <f t="shared" si="132"/>
        <v>19</v>
      </c>
      <c r="L145" s="30"/>
      <c r="M145" s="30"/>
      <c r="N145" s="30"/>
      <c r="O145" s="30">
        <f t="shared" si="76"/>
        <v>19</v>
      </c>
      <c r="P145" s="30">
        <f t="shared" si="77"/>
        <v>19</v>
      </c>
      <c r="Q145" s="31">
        <f t="shared" si="78"/>
        <v>19</v>
      </c>
      <c r="R145" s="65"/>
      <c r="S145" s="65"/>
      <c r="T145" s="65"/>
      <c r="U145" s="83">
        <f t="shared" si="80"/>
        <v>19</v>
      </c>
      <c r="V145" s="83">
        <f t="shared" si="81"/>
        <v>19</v>
      </c>
      <c r="W145" s="83">
        <f t="shared" si="82"/>
        <v>19</v>
      </c>
      <c r="X145" s="83"/>
      <c r="Y145" s="83"/>
      <c r="Z145" s="83"/>
      <c r="AA145" s="83">
        <f t="shared" si="66"/>
        <v>19</v>
      </c>
      <c r="AB145" s="83">
        <f t="shared" si="67"/>
        <v>19</v>
      </c>
      <c r="AC145" s="83">
        <f t="shared" si="68"/>
        <v>19</v>
      </c>
    </row>
    <row r="146" spans="1:29" s="3" customFormat="1" x14ac:dyDescent="0.2">
      <c r="A146" s="23" t="s">
        <v>71</v>
      </c>
      <c r="B146" s="24">
        <v>24</v>
      </c>
      <c r="C146" s="25">
        <v>505</v>
      </c>
      <c r="D146" s="26" t="s">
        <v>173</v>
      </c>
      <c r="E146" s="27">
        <v>1</v>
      </c>
      <c r="F146" s="26" t="s">
        <v>2</v>
      </c>
      <c r="G146" s="28" t="s">
        <v>11</v>
      </c>
      <c r="H146" s="29">
        <v>850</v>
      </c>
      <c r="I146" s="30">
        <v>19</v>
      </c>
      <c r="J146" s="30">
        <v>19</v>
      </c>
      <c r="K146" s="30">
        <v>19</v>
      </c>
      <c r="L146" s="30"/>
      <c r="M146" s="30"/>
      <c r="N146" s="30"/>
      <c r="O146" s="30">
        <f t="shared" si="76"/>
        <v>19</v>
      </c>
      <c r="P146" s="30">
        <f t="shared" si="77"/>
        <v>19</v>
      </c>
      <c r="Q146" s="31">
        <f t="shared" si="78"/>
        <v>19</v>
      </c>
      <c r="R146" s="65"/>
      <c r="S146" s="65"/>
      <c r="T146" s="65"/>
      <c r="U146" s="83">
        <f t="shared" si="80"/>
        <v>19</v>
      </c>
      <c r="V146" s="83">
        <f t="shared" si="81"/>
        <v>19</v>
      </c>
      <c r="W146" s="83">
        <f t="shared" si="82"/>
        <v>19</v>
      </c>
      <c r="X146" s="83"/>
      <c r="Y146" s="83"/>
      <c r="Z146" s="83"/>
      <c r="AA146" s="83">
        <f t="shared" si="66"/>
        <v>19</v>
      </c>
      <c r="AB146" s="83">
        <f t="shared" si="67"/>
        <v>19</v>
      </c>
      <c r="AC146" s="83">
        <f t="shared" si="68"/>
        <v>19</v>
      </c>
    </row>
    <row r="147" spans="1:29" s="3" customFormat="1" ht="22.5" x14ac:dyDescent="0.2">
      <c r="A147" s="34" t="s">
        <v>374</v>
      </c>
      <c r="B147" s="24">
        <v>24</v>
      </c>
      <c r="C147" s="25">
        <v>505</v>
      </c>
      <c r="D147" s="26" t="s">
        <v>173</v>
      </c>
      <c r="E147" s="27">
        <v>2</v>
      </c>
      <c r="F147" s="26" t="s">
        <v>2</v>
      </c>
      <c r="G147" s="28">
        <v>0</v>
      </c>
      <c r="H147" s="29"/>
      <c r="I147" s="30">
        <f>I148</f>
        <v>80</v>
      </c>
      <c r="J147" s="30">
        <f t="shared" ref="J147:K147" si="133">J148</f>
        <v>80</v>
      </c>
      <c r="K147" s="30">
        <f t="shared" si="133"/>
        <v>80</v>
      </c>
      <c r="L147" s="30"/>
      <c r="M147" s="30"/>
      <c r="N147" s="30"/>
      <c r="O147" s="30">
        <f t="shared" si="76"/>
        <v>80</v>
      </c>
      <c r="P147" s="30">
        <f t="shared" si="77"/>
        <v>80</v>
      </c>
      <c r="Q147" s="31">
        <f t="shared" si="78"/>
        <v>80</v>
      </c>
      <c r="R147" s="65"/>
      <c r="S147" s="65"/>
      <c r="T147" s="65"/>
      <c r="U147" s="83">
        <f t="shared" si="80"/>
        <v>80</v>
      </c>
      <c r="V147" s="83">
        <f t="shared" si="81"/>
        <v>80</v>
      </c>
      <c r="W147" s="83">
        <f t="shared" si="82"/>
        <v>80</v>
      </c>
      <c r="X147" s="83"/>
      <c r="Y147" s="83"/>
      <c r="Z147" s="83"/>
      <c r="AA147" s="83">
        <f t="shared" ref="AA147:AA222" si="134">U147+X147</f>
        <v>80</v>
      </c>
      <c r="AB147" s="83">
        <f t="shared" ref="AB147:AB222" si="135">V147+Y147</f>
        <v>80</v>
      </c>
      <c r="AC147" s="83">
        <f t="shared" ref="AC147:AC222" si="136">W147+Z147</f>
        <v>80</v>
      </c>
    </row>
    <row r="148" spans="1:29" s="3" customFormat="1" ht="33.75" x14ac:dyDescent="0.2">
      <c r="A148" s="23" t="s">
        <v>231</v>
      </c>
      <c r="B148" s="24">
        <v>24</v>
      </c>
      <c r="C148" s="25">
        <v>505</v>
      </c>
      <c r="D148" s="26" t="s">
        <v>173</v>
      </c>
      <c r="E148" s="27">
        <v>2</v>
      </c>
      <c r="F148" s="26" t="s">
        <v>2</v>
      </c>
      <c r="G148" s="28" t="s">
        <v>230</v>
      </c>
      <c r="H148" s="29" t="s">
        <v>7</v>
      </c>
      <c r="I148" s="30">
        <f>I149</f>
        <v>80</v>
      </c>
      <c r="J148" s="30">
        <f t="shared" ref="J148:K148" si="137">J149</f>
        <v>80</v>
      </c>
      <c r="K148" s="30">
        <f t="shared" si="137"/>
        <v>80</v>
      </c>
      <c r="L148" s="30"/>
      <c r="M148" s="30"/>
      <c r="N148" s="30"/>
      <c r="O148" s="30">
        <f t="shared" si="76"/>
        <v>80</v>
      </c>
      <c r="P148" s="30">
        <f t="shared" si="77"/>
        <v>80</v>
      </c>
      <c r="Q148" s="31">
        <f t="shared" si="78"/>
        <v>80</v>
      </c>
      <c r="R148" s="65"/>
      <c r="S148" s="65"/>
      <c r="T148" s="65"/>
      <c r="U148" s="83">
        <f t="shared" si="80"/>
        <v>80</v>
      </c>
      <c r="V148" s="83">
        <f t="shared" si="81"/>
        <v>80</v>
      </c>
      <c r="W148" s="83">
        <f t="shared" si="82"/>
        <v>80</v>
      </c>
      <c r="X148" s="83"/>
      <c r="Y148" s="83"/>
      <c r="Z148" s="83"/>
      <c r="AA148" s="83">
        <f t="shared" si="134"/>
        <v>80</v>
      </c>
      <c r="AB148" s="83">
        <f t="shared" si="135"/>
        <v>80</v>
      </c>
      <c r="AC148" s="83">
        <f t="shared" si="136"/>
        <v>80</v>
      </c>
    </row>
    <row r="149" spans="1:29" s="3" customFormat="1" ht="22.5" x14ac:dyDescent="0.2">
      <c r="A149" s="23" t="s">
        <v>14</v>
      </c>
      <c r="B149" s="24">
        <v>24</v>
      </c>
      <c r="C149" s="25">
        <v>505</v>
      </c>
      <c r="D149" s="26" t="s">
        <v>173</v>
      </c>
      <c r="E149" s="27">
        <v>2</v>
      </c>
      <c r="F149" s="26" t="s">
        <v>2</v>
      </c>
      <c r="G149" s="28" t="s">
        <v>230</v>
      </c>
      <c r="H149" s="29">
        <v>200</v>
      </c>
      <c r="I149" s="30">
        <f>I150</f>
        <v>80</v>
      </c>
      <c r="J149" s="30">
        <f t="shared" ref="J149:K149" si="138">J150</f>
        <v>80</v>
      </c>
      <c r="K149" s="30">
        <f t="shared" si="138"/>
        <v>80</v>
      </c>
      <c r="L149" s="30"/>
      <c r="M149" s="30"/>
      <c r="N149" s="30"/>
      <c r="O149" s="30">
        <f t="shared" si="76"/>
        <v>80</v>
      </c>
      <c r="P149" s="30">
        <f t="shared" si="77"/>
        <v>80</v>
      </c>
      <c r="Q149" s="31">
        <f t="shared" si="78"/>
        <v>80</v>
      </c>
      <c r="R149" s="65"/>
      <c r="S149" s="65"/>
      <c r="T149" s="65"/>
      <c r="U149" s="83">
        <f t="shared" si="80"/>
        <v>80</v>
      </c>
      <c r="V149" s="83">
        <f t="shared" si="81"/>
        <v>80</v>
      </c>
      <c r="W149" s="83">
        <f t="shared" si="82"/>
        <v>80</v>
      </c>
      <c r="X149" s="83"/>
      <c r="Y149" s="83"/>
      <c r="Z149" s="83"/>
      <c r="AA149" s="83">
        <f t="shared" si="134"/>
        <v>80</v>
      </c>
      <c r="AB149" s="83">
        <f t="shared" si="135"/>
        <v>80</v>
      </c>
      <c r="AC149" s="83">
        <f t="shared" si="136"/>
        <v>80</v>
      </c>
    </row>
    <row r="150" spans="1:29" s="3" customFormat="1" ht="22.5" x14ac:dyDescent="0.2">
      <c r="A150" s="23" t="s">
        <v>13</v>
      </c>
      <c r="B150" s="24">
        <v>24</v>
      </c>
      <c r="C150" s="25">
        <v>505</v>
      </c>
      <c r="D150" s="26" t="s">
        <v>173</v>
      </c>
      <c r="E150" s="27">
        <v>2</v>
      </c>
      <c r="F150" s="26" t="s">
        <v>2</v>
      </c>
      <c r="G150" s="28" t="s">
        <v>230</v>
      </c>
      <c r="H150" s="29">
        <v>240</v>
      </c>
      <c r="I150" s="30">
        <v>80</v>
      </c>
      <c r="J150" s="30">
        <v>80</v>
      </c>
      <c r="K150" s="30">
        <v>80</v>
      </c>
      <c r="L150" s="30"/>
      <c r="M150" s="30"/>
      <c r="N150" s="30"/>
      <c r="O150" s="30">
        <f t="shared" si="76"/>
        <v>80</v>
      </c>
      <c r="P150" s="30">
        <f t="shared" si="77"/>
        <v>80</v>
      </c>
      <c r="Q150" s="31">
        <f t="shared" si="78"/>
        <v>80</v>
      </c>
      <c r="R150" s="65"/>
      <c r="S150" s="65"/>
      <c r="T150" s="65"/>
      <c r="U150" s="83">
        <f t="shared" si="80"/>
        <v>80</v>
      </c>
      <c r="V150" s="83">
        <f t="shared" si="81"/>
        <v>80</v>
      </c>
      <c r="W150" s="83">
        <f t="shared" si="82"/>
        <v>80</v>
      </c>
      <c r="X150" s="83"/>
      <c r="Y150" s="83"/>
      <c r="Z150" s="83"/>
      <c r="AA150" s="83">
        <f t="shared" si="134"/>
        <v>80</v>
      </c>
      <c r="AB150" s="83">
        <f t="shared" si="135"/>
        <v>80</v>
      </c>
      <c r="AC150" s="83">
        <f t="shared" si="136"/>
        <v>80</v>
      </c>
    </row>
    <row r="151" spans="1:29" s="3" customFormat="1" x14ac:dyDescent="0.2">
      <c r="A151" s="23" t="s">
        <v>409</v>
      </c>
      <c r="B151" s="24">
        <v>24</v>
      </c>
      <c r="C151" s="25">
        <v>600</v>
      </c>
      <c r="D151" s="26"/>
      <c r="E151" s="27"/>
      <c r="F151" s="26"/>
      <c r="G151" s="28"/>
      <c r="H151" s="29"/>
      <c r="I151" s="30"/>
      <c r="J151" s="30"/>
      <c r="K151" s="30"/>
      <c r="L151" s="30"/>
      <c r="M151" s="30"/>
      <c r="N151" s="30"/>
      <c r="O151" s="30"/>
      <c r="P151" s="30"/>
      <c r="Q151" s="31"/>
      <c r="R151" s="65">
        <f t="shared" ref="R151:R162" si="139">R152</f>
        <v>8263.5783900000006</v>
      </c>
      <c r="S151" s="65">
        <f t="shared" ref="S151:W151" si="140">S152</f>
        <v>0</v>
      </c>
      <c r="T151" s="65">
        <f t="shared" si="140"/>
        <v>0</v>
      </c>
      <c r="U151" s="65">
        <f t="shared" si="140"/>
        <v>8263.5783900000006</v>
      </c>
      <c r="V151" s="65">
        <f t="shared" si="140"/>
        <v>0</v>
      </c>
      <c r="W151" s="65">
        <f t="shared" si="140"/>
        <v>0</v>
      </c>
      <c r="X151" s="65">
        <f t="shared" ref="X151:X156" si="141">X152</f>
        <v>1274.63158</v>
      </c>
      <c r="Y151" s="65"/>
      <c r="Z151" s="65"/>
      <c r="AA151" s="65">
        <f t="shared" si="134"/>
        <v>9538.2099699999999</v>
      </c>
      <c r="AB151" s="65">
        <f t="shared" si="135"/>
        <v>0</v>
      </c>
      <c r="AC151" s="65">
        <f t="shared" si="136"/>
        <v>0</v>
      </c>
    </row>
    <row r="152" spans="1:29" s="3" customFormat="1" x14ac:dyDescent="0.2">
      <c r="A152" s="23" t="s">
        <v>410</v>
      </c>
      <c r="B152" s="24">
        <v>24</v>
      </c>
      <c r="C152" s="25">
        <v>605</v>
      </c>
      <c r="D152" s="26"/>
      <c r="E152" s="27"/>
      <c r="F152" s="26"/>
      <c r="G152" s="28"/>
      <c r="H152" s="29"/>
      <c r="I152" s="30"/>
      <c r="J152" s="30"/>
      <c r="K152" s="30"/>
      <c r="L152" s="30"/>
      <c r="M152" s="30"/>
      <c r="N152" s="30"/>
      <c r="O152" s="30"/>
      <c r="P152" s="30"/>
      <c r="Q152" s="31"/>
      <c r="R152" s="65">
        <f t="shared" si="139"/>
        <v>8263.5783900000006</v>
      </c>
      <c r="S152" s="65">
        <f t="shared" ref="S152:W152" si="142">S153</f>
        <v>0</v>
      </c>
      <c r="T152" s="65">
        <f t="shared" si="142"/>
        <v>0</v>
      </c>
      <c r="U152" s="65">
        <f t="shared" si="142"/>
        <v>8263.5783900000006</v>
      </c>
      <c r="V152" s="65">
        <f t="shared" si="142"/>
        <v>0</v>
      </c>
      <c r="W152" s="65">
        <f t="shared" si="142"/>
        <v>0</v>
      </c>
      <c r="X152" s="65">
        <f t="shared" si="141"/>
        <v>1274.63158</v>
      </c>
      <c r="Y152" s="65"/>
      <c r="Z152" s="65"/>
      <c r="AA152" s="65">
        <f t="shared" si="134"/>
        <v>9538.2099699999999</v>
      </c>
      <c r="AB152" s="65">
        <f t="shared" si="135"/>
        <v>0</v>
      </c>
      <c r="AC152" s="65">
        <f t="shared" si="136"/>
        <v>0</v>
      </c>
    </row>
    <row r="153" spans="1:29" s="3" customFormat="1" ht="45" x14ac:dyDescent="0.2">
      <c r="A153" s="34" t="s">
        <v>326</v>
      </c>
      <c r="B153" s="24">
        <v>24</v>
      </c>
      <c r="C153" s="25">
        <v>605</v>
      </c>
      <c r="D153" s="26">
        <v>2</v>
      </c>
      <c r="E153" s="27">
        <v>0</v>
      </c>
      <c r="F153" s="26">
        <v>0</v>
      </c>
      <c r="G153" s="28">
        <v>0</v>
      </c>
      <c r="H153" s="29"/>
      <c r="I153" s="30"/>
      <c r="J153" s="30"/>
      <c r="K153" s="30"/>
      <c r="L153" s="30"/>
      <c r="M153" s="30"/>
      <c r="N153" s="30"/>
      <c r="O153" s="30"/>
      <c r="P153" s="30"/>
      <c r="Q153" s="31"/>
      <c r="R153" s="65">
        <f t="shared" si="139"/>
        <v>8263.5783900000006</v>
      </c>
      <c r="S153" s="65">
        <f t="shared" ref="S153:W153" si="143">S154</f>
        <v>0</v>
      </c>
      <c r="T153" s="65">
        <f t="shared" si="143"/>
        <v>0</v>
      </c>
      <c r="U153" s="65">
        <f t="shared" si="143"/>
        <v>8263.5783900000006</v>
      </c>
      <c r="V153" s="65">
        <f t="shared" si="143"/>
        <v>0</v>
      </c>
      <c r="W153" s="65">
        <f t="shared" si="143"/>
        <v>0</v>
      </c>
      <c r="X153" s="65">
        <f t="shared" si="141"/>
        <v>1274.63158</v>
      </c>
      <c r="Y153" s="65"/>
      <c r="Z153" s="65"/>
      <c r="AA153" s="65">
        <f t="shared" si="134"/>
        <v>9538.2099699999999</v>
      </c>
      <c r="AB153" s="65">
        <f t="shared" si="135"/>
        <v>0</v>
      </c>
      <c r="AC153" s="65">
        <f t="shared" si="136"/>
        <v>0</v>
      </c>
    </row>
    <row r="154" spans="1:29" s="3" customFormat="1" ht="22.5" x14ac:dyDescent="0.2">
      <c r="A154" s="68" t="s">
        <v>374</v>
      </c>
      <c r="B154" s="24">
        <v>24</v>
      </c>
      <c r="C154" s="25">
        <v>605</v>
      </c>
      <c r="D154" s="26">
        <v>2</v>
      </c>
      <c r="E154" s="27">
        <v>2</v>
      </c>
      <c r="F154" s="26">
        <v>0</v>
      </c>
      <c r="G154" s="28">
        <v>0</v>
      </c>
      <c r="H154" s="29"/>
      <c r="I154" s="30"/>
      <c r="J154" s="30"/>
      <c r="K154" s="30"/>
      <c r="L154" s="30"/>
      <c r="M154" s="30"/>
      <c r="N154" s="30"/>
      <c r="O154" s="30"/>
      <c r="P154" s="30"/>
      <c r="Q154" s="31"/>
      <c r="R154" s="65">
        <f>R161+R158</f>
        <v>8263.5783900000006</v>
      </c>
      <c r="S154" s="65">
        <f t="shared" ref="S154:W154" si="144">S161</f>
        <v>0</v>
      </c>
      <c r="T154" s="65">
        <f t="shared" si="144"/>
        <v>0</v>
      </c>
      <c r="U154" s="65">
        <f>R154</f>
        <v>8263.5783900000006</v>
      </c>
      <c r="V154" s="65">
        <f t="shared" si="144"/>
        <v>0</v>
      </c>
      <c r="W154" s="65">
        <f t="shared" si="144"/>
        <v>0</v>
      </c>
      <c r="X154" s="65">
        <f t="shared" si="141"/>
        <v>1274.63158</v>
      </c>
      <c r="Y154" s="65"/>
      <c r="Z154" s="65"/>
      <c r="AA154" s="65">
        <f t="shared" si="134"/>
        <v>9538.2099699999999</v>
      </c>
      <c r="AB154" s="65">
        <f t="shared" si="135"/>
        <v>0</v>
      </c>
      <c r="AC154" s="65">
        <f t="shared" si="136"/>
        <v>0</v>
      </c>
    </row>
    <row r="155" spans="1:29" s="3" customFormat="1" ht="33.75" x14ac:dyDescent="0.2">
      <c r="A155" s="120" t="s">
        <v>426</v>
      </c>
      <c r="B155" s="24">
        <v>24</v>
      </c>
      <c r="C155" s="25">
        <v>605</v>
      </c>
      <c r="D155" s="26">
        <v>2</v>
      </c>
      <c r="E155" s="27">
        <v>2</v>
      </c>
      <c r="F155" s="26">
        <v>0</v>
      </c>
      <c r="G155" s="28" t="s">
        <v>425</v>
      </c>
      <c r="H155" s="29"/>
      <c r="I155" s="30"/>
      <c r="J155" s="30"/>
      <c r="K155" s="30"/>
      <c r="L155" s="30"/>
      <c r="M155" s="30"/>
      <c r="N155" s="30"/>
      <c r="O155" s="30"/>
      <c r="P155" s="30"/>
      <c r="Q155" s="31"/>
      <c r="R155" s="65"/>
      <c r="S155" s="65"/>
      <c r="T155" s="65"/>
      <c r="U155" s="83"/>
      <c r="V155" s="83"/>
      <c r="W155" s="83"/>
      <c r="X155" s="83">
        <f t="shared" si="141"/>
        <v>1274.63158</v>
      </c>
      <c r="Y155" s="83"/>
      <c r="Z155" s="83"/>
      <c r="AA155" s="83">
        <f>U155+X155</f>
        <v>1274.63158</v>
      </c>
      <c r="AB155" s="83">
        <f t="shared" si="135"/>
        <v>0</v>
      </c>
      <c r="AC155" s="83">
        <f t="shared" si="136"/>
        <v>0</v>
      </c>
    </row>
    <row r="156" spans="1:29" s="3" customFormat="1" ht="22.5" x14ac:dyDescent="0.2">
      <c r="A156" s="23" t="s">
        <v>14</v>
      </c>
      <c r="B156" s="24">
        <v>24</v>
      </c>
      <c r="C156" s="25">
        <v>605</v>
      </c>
      <c r="D156" s="26">
        <v>2</v>
      </c>
      <c r="E156" s="27">
        <v>2</v>
      </c>
      <c r="F156" s="26">
        <v>0</v>
      </c>
      <c r="G156" s="28" t="s">
        <v>425</v>
      </c>
      <c r="H156" s="29">
        <v>200</v>
      </c>
      <c r="I156" s="30"/>
      <c r="J156" s="30"/>
      <c r="K156" s="30"/>
      <c r="L156" s="30"/>
      <c r="M156" s="30"/>
      <c r="N156" s="30"/>
      <c r="O156" s="30"/>
      <c r="P156" s="30"/>
      <c r="Q156" s="31"/>
      <c r="R156" s="65"/>
      <c r="S156" s="65"/>
      <c r="T156" s="65"/>
      <c r="U156" s="83"/>
      <c r="V156" s="83"/>
      <c r="W156" s="83"/>
      <c r="X156" s="83">
        <f t="shared" si="141"/>
        <v>1274.63158</v>
      </c>
      <c r="Y156" s="83"/>
      <c r="Z156" s="83"/>
      <c r="AA156" s="83">
        <f>U156+X156</f>
        <v>1274.63158</v>
      </c>
      <c r="AB156" s="83">
        <f t="shared" ref="AB156" si="145">V156+Y156</f>
        <v>0</v>
      </c>
      <c r="AC156" s="83">
        <f t="shared" ref="AC156" si="146">W156+Z156</f>
        <v>0</v>
      </c>
    </row>
    <row r="157" spans="1:29" s="3" customFormat="1" ht="22.5" x14ac:dyDescent="0.2">
      <c r="A157" s="23" t="s">
        <v>13</v>
      </c>
      <c r="B157" s="24">
        <v>24</v>
      </c>
      <c r="C157" s="25">
        <v>605</v>
      </c>
      <c r="D157" s="26">
        <v>2</v>
      </c>
      <c r="E157" s="27">
        <v>2</v>
      </c>
      <c r="F157" s="26">
        <v>0</v>
      </c>
      <c r="G157" s="28" t="s">
        <v>425</v>
      </c>
      <c r="H157" s="29">
        <v>240</v>
      </c>
      <c r="I157" s="30"/>
      <c r="J157" s="30"/>
      <c r="K157" s="30"/>
      <c r="L157" s="30"/>
      <c r="M157" s="30"/>
      <c r="N157" s="30"/>
      <c r="O157" s="30"/>
      <c r="P157" s="30"/>
      <c r="Q157" s="31"/>
      <c r="R157" s="65"/>
      <c r="S157" s="65"/>
      <c r="T157" s="65"/>
      <c r="U157" s="83"/>
      <c r="V157" s="83"/>
      <c r="W157" s="83"/>
      <c r="X157" s="83">
        <f>1210.9+63.73158</f>
        <v>1274.63158</v>
      </c>
      <c r="Y157" s="83"/>
      <c r="Z157" s="83"/>
      <c r="AA157" s="83">
        <f>U157+X157</f>
        <v>1274.63158</v>
      </c>
      <c r="AB157" s="83">
        <f>V157+Y157</f>
        <v>0</v>
      </c>
      <c r="AC157" s="83">
        <f>W157+Z157</f>
        <v>0</v>
      </c>
    </row>
    <row r="158" spans="1:29" s="3" customFormat="1" ht="29.25" customHeight="1" x14ac:dyDescent="0.2">
      <c r="A158" s="82" t="s">
        <v>413</v>
      </c>
      <c r="B158" s="24">
        <v>24</v>
      </c>
      <c r="C158" s="25">
        <v>605</v>
      </c>
      <c r="D158" s="26">
        <v>2</v>
      </c>
      <c r="E158" s="27">
        <v>2</v>
      </c>
      <c r="F158" s="26">
        <v>0</v>
      </c>
      <c r="G158" s="28" t="s">
        <v>414</v>
      </c>
      <c r="H158" s="29"/>
      <c r="I158" s="30"/>
      <c r="J158" s="30"/>
      <c r="K158" s="30"/>
      <c r="L158" s="30"/>
      <c r="M158" s="30"/>
      <c r="N158" s="30"/>
      <c r="O158" s="30"/>
      <c r="P158" s="30"/>
      <c r="Q158" s="31"/>
      <c r="R158" s="65">
        <f>R159</f>
        <v>3640.4915300000002</v>
      </c>
      <c r="S158" s="65">
        <v>0</v>
      </c>
      <c r="T158" s="65">
        <v>0</v>
      </c>
      <c r="U158" s="83">
        <f>R158+O158</f>
        <v>3640.4915300000002</v>
      </c>
      <c r="V158" s="83">
        <f t="shared" ref="V158:W158" si="147">S158+P158</f>
        <v>0</v>
      </c>
      <c r="W158" s="83">
        <f t="shared" si="147"/>
        <v>0</v>
      </c>
      <c r="X158" s="83"/>
      <c r="Y158" s="83"/>
      <c r="Z158" s="83"/>
      <c r="AA158" s="83">
        <f t="shared" si="134"/>
        <v>3640.4915300000002</v>
      </c>
      <c r="AB158" s="83">
        <f t="shared" si="135"/>
        <v>0</v>
      </c>
      <c r="AC158" s="83">
        <f t="shared" si="136"/>
        <v>0</v>
      </c>
    </row>
    <row r="159" spans="1:29" s="3" customFormat="1" x14ac:dyDescent="0.2">
      <c r="A159" s="82" t="s">
        <v>29</v>
      </c>
      <c r="B159" s="24">
        <v>24</v>
      </c>
      <c r="C159" s="25">
        <v>605</v>
      </c>
      <c r="D159" s="26">
        <v>2</v>
      </c>
      <c r="E159" s="27">
        <v>2</v>
      </c>
      <c r="F159" s="26">
        <v>0</v>
      </c>
      <c r="G159" s="28" t="s">
        <v>414</v>
      </c>
      <c r="H159" s="29">
        <v>500</v>
      </c>
      <c r="I159" s="30"/>
      <c r="J159" s="30"/>
      <c r="K159" s="30"/>
      <c r="L159" s="30"/>
      <c r="M159" s="30"/>
      <c r="N159" s="30"/>
      <c r="O159" s="30"/>
      <c r="P159" s="30"/>
      <c r="Q159" s="31"/>
      <c r="R159" s="65">
        <f>R160</f>
        <v>3640.4915300000002</v>
      </c>
      <c r="S159" s="65">
        <v>0</v>
      </c>
      <c r="T159" s="65">
        <v>0</v>
      </c>
      <c r="U159" s="83">
        <f t="shared" ref="U159:U160" si="148">R159+O159</f>
        <v>3640.4915300000002</v>
      </c>
      <c r="V159" s="83">
        <f t="shared" ref="V159:V160" si="149">S159+P159</f>
        <v>0</v>
      </c>
      <c r="W159" s="83">
        <f t="shared" ref="W159:W160" si="150">T159+Q159</f>
        <v>0</v>
      </c>
      <c r="X159" s="83"/>
      <c r="Y159" s="83"/>
      <c r="Z159" s="83"/>
      <c r="AA159" s="83">
        <f t="shared" si="134"/>
        <v>3640.4915300000002</v>
      </c>
      <c r="AB159" s="83">
        <f t="shared" si="135"/>
        <v>0</v>
      </c>
      <c r="AC159" s="83">
        <f t="shared" si="136"/>
        <v>0</v>
      </c>
    </row>
    <row r="160" spans="1:29" s="3" customFormat="1" ht="18" customHeight="1" x14ac:dyDescent="0.2">
      <c r="A160" s="82" t="s">
        <v>28</v>
      </c>
      <c r="B160" s="24">
        <v>24</v>
      </c>
      <c r="C160" s="25">
        <v>605</v>
      </c>
      <c r="D160" s="26">
        <v>2</v>
      </c>
      <c r="E160" s="27">
        <v>2</v>
      </c>
      <c r="F160" s="26">
        <v>0</v>
      </c>
      <c r="G160" s="28" t="s">
        <v>414</v>
      </c>
      <c r="H160" s="29">
        <v>540</v>
      </c>
      <c r="I160" s="30"/>
      <c r="J160" s="30"/>
      <c r="K160" s="30"/>
      <c r="L160" s="30"/>
      <c r="M160" s="30"/>
      <c r="N160" s="30"/>
      <c r="O160" s="30"/>
      <c r="P160" s="30"/>
      <c r="Q160" s="31"/>
      <c r="R160" s="65">
        <f>3094.4178+546.07373</f>
        <v>3640.4915300000002</v>
      </c>
      <c r="S160" s="65">
        <v>0</v>
      </c>
      <c r="T160" s="65">
        <v>0</v>
      </c>
      <c r="U160" s="83">
        <f t="shared" si="148"/>
        <v>3640.4915300000002</v>
      </c>
      <c r="V160" s="83">
        <f t="shared" si="149"/>
        <v>0</v>
      </c>
      <c r="W160" s="83">
        <f t="shared" si="150"/>
        <v>0</v>
      </c>
      <c r="X160" s="83"/>
      <c r="Y160" s="83"/>
      <c r="Z160" s="83"/>
      <c r="AA160" s="83">
        <f t="shared" si="134"/>
        <v>3640.4915300000002</v>
      </c>
      <c r="AB160" s="83">
        <f t="shared" si="135"/>
        <v>0</v>
      </c>
      <c r="AC160" s="83">
        <f t="shared" si="136"/>
        <v>0</v>
      </c>
    </row>
    <row r="161" spans="1:29" s="3" customFormat="1" ht="42.75" customHeight="1" x14ac:dyDescent="0.2">
      <c r="A161" s="82" t="s">
        <v>412</v>
      </c>
      <c r="B161" s="24">
        <v>24</v>
      </c>
      <c r="C161" s="25">
        <v>605</v>
      </c>
      <c r="D161" s="26">
        <v>2</v>
      </c>
      <c r="E161" s="27">
        <v>2</v>
      </c>
      <c r="F161" s="26">
        <v>0</v>
      </c>
      <c r="G161" s="28" t="s">
        <v>411</v>
      </c>
      <c r="H161" s="29"/>
      <c r="I161" s="30"/>
      <c r="J161" s="30"/>
      <c r="K161" s="30"/>
      <c r="L161" s="30"/>
      <c r="M161" s="30"/>
      <c r="N161" s="30"/>
      <c r="O161" s="30"/>
      <c r="P161" s="30"/>
      <c r="Q161" s="31"/>
      <c r="R161" s="65">
        <f t="shared" si="139"/>
        <v>4623.0868600000003</v>
      </c>
      <c r="S161" s="65">
        <v>0</v>
      </c>
      <c r="T161" s="65">
        <v>0</v>
      </c>
      <c r="U161" s="83">
        <f>O161+R161</f>
        <v>4623.0868600000003</v>
      </c>
      <c r="V161" s="83">
        <f t="shared" ref="V161:W162" si="151">P161+S161</f>
        <v>0</v>
      </c>
      <c r="W161" s="83">
        <f t="shared" si="151"/>
        <v>0</v>
      </c>
      <c r="X161" s="83"/>
      <c r="Y161" s="83"/>
      <c r="Z161" s="83"/>
      <c r="AA161" s="83">
        <f t="shared" si="134"/>
        <v>4623.0868600000003</v>
      </c>
      <c r="AB161" s="83">
        <f t="shared" si="135"/>
        <v>0</v>
      </c>
      <c r="AC161" s="83">
        <f t="shared" si="136"/>
        <v>0</v>
      </c>
    </row>
    <row r="162" spans="1:29" s="3" customFormat="1" ht="18" customHeight="1" x14ac:dyDescent="0.2">
      <c r="A162" s="82" t="s">
        <v>29</v>
      </c>
      <c r="B162" s="24">
        <v>24</v>
      </c>
      <c r="C162" s="25">
        <v>605</v>
      </c>
      <c r="D162" s="26">
        <v>2</v>
      </c>
      <c r="E162" s="27">
        <v>2</v>
      </c>
      <c r="F162" s="26">
        <v>0</v>
      </c>
      <c r="G162" s="28" t="s">
        <v>411</v>
      </c>
      <c r="H162" s="29">
        <v>500</v>
      </c>
      <c r="I162" s="30"/>
      <c r="J162" s="30"/>
      <c r="K162" s="30"/>
      <c r="L162" s="30"/>
      <c r="M162" s="30"/>
      <c r="N162" s="30"/>
      <c r="O162" s="30"/>
      <c r="P162" s="30"/>
      <c r="Q162" s="31"/>
      <c r="R162" s="65">
        <f t="shared" si="139"/>
        <v>4623.0868600000003</v>
      </c>
      <c r="S162" s="65">
        <v>0</v>
      </c>
      <c r="T162" s="65">
        <v>0</v>
      </c>
      <c r="U162" s="83">
        <f>O162+R162</f>
        <v>4623.0868600000003</v>
      </c>
      <c r="V162" s="83">
        <f t="shared" si="151"/>
        <v>0</v>
      </c>
      <c r="W162" s="83">
        <f t="shared" si="151"/>
        <v>0</v>
      </c>
      <c r="X162" s="83"/>
      <c r="Y162" s="83"/>
      <c r="Z162" s="83"/>
      <c r="AA162" s="83">
        <f t="shared" si="134"/>
        <v>4623.0868600000003</v>
      </c>
      <c r="AB162" s="83">
        <f t="shared" si="135"/>
        <v>0</v>
      </c>
      <c r="AC162" s="83">
        <f t="shared" si="136"/>
        <v>0</v>
      </c>
    </row>
    <row r="163" spans="1:29" s="3" customFormat="1" ht="24.75" customHeight="1" x14ac:dyDescent="0.2">
      <c r="A163" s="82" t="s">
        <v>28</v>
      </c>
      <c r="B163" s="24">
        <v>24</v>
      </c>
      <c r="C163" s="25">
        <v>605</v>
      </c>
      <c r="D163" s="26">
        <v>2</v>
      </c>
      <c r="E163" s="27">
        <v>2</v>
      </c>
      <c r="F163" s="26">
        <v>0</v>
      </c>
      <c r="G163" s="28" t="s">
        <v>411</v>
      </c>
      <c r="H163" s="29">
        <v>540</v>
      </c>
      <c r="I163" s="30"/>
      <c r="J163" s="30"/>
      <c r="K163" s="30"/>
      <c r="L163" s="30"/>
      <c r="M163" s="30"/>
      <c r="N163" s="30"/>
      <c r="O163" s="30"/>
      <c r="P163" s="30"/>
      <c r="Q163" s="31"/>
      <c r="R163" s="65">
        <f>1705.89832+1992.57117+498.14279+426.47458</f>
        <v>4623.0868600000003</v>
      </c>
      <c r="S163" s="65">
        <v>0</v>
      </c>
      <c r="T163" s="65">
        <v>0</v>
      </c>
      <c r="U163" s="83">
        <f>R163+O163</f>
        <v>4623.0868600000003</v>
      </c>
      <c r="V163" s="83">
        <f t="shared" ref="V163:W163" si="152">S163+P163</f>
        <v>0</v>
      </c>
      <c r="W163" s="83">
        <f t="shared" si="152"/>
        <v>0</v>
      </c>
      <c r="X163" s="83"/>
      <c r="Y163" s="83"/>
      <c r="Z163" s="83"/>
      <c r="AA163" s="83">
        <f t="shared" si="134"/>
        <v>4623.0868600000003</v>
      </c>
      <c r="AB163" s="83">
        <f t="shared" si="135"/>
        <v>0</v>
      </c>
      <c r="AC163" s="83">
        <f t="shared" si="136"/>
        <v>0</v>
      </c>
    </row>
    <row r="164" spans="1:29" s="3" customFormat="1" x14ac:dyDescent="0.2">
      <c r="A164" s="23" t="s">
        <v>61</v>
      </c>
      <c r="B164" s="24">
        <v>24</v>
      </c>
      <c r="C164" s="25">
        <v>700</v>
      </c>
      <c r="D164" s="26"/>
      <c r="E164" s="27" t="s">
        <v>7</v>
      </c>
      <c r="F164" s="26" t="s">
        <v>7</v>
      </c>
      <c r="G164" s="28" t="s">
        <v>7</v>
      </c>
      <c r="H164" s="29" t="s">
        <v>7</v>
      </c>
      <c r="I164" s="30">
        <f>I165</f>
        <v>32161.599999999999</v>
      </c>
      <c r="J164" s="30">
        <f t="shared" ref="J164:K165" si="153">J165</f>
        <v>0</v>
      </c>
      <c r="K164" s="30">
        <f t="shared" si="153"/>
        <v>0</v>
      </c>
      <c r="L164" s="30">
        <f>L165</f>
        <v>1199.6169</v>
      </c>
      <c r="M164" s="30"/>
      <c r="N164" s="30"/>
      <c r="O164" s="30">
        <f t="shared" si="76"/>
        <v>33361.216899999999</v>
      </c>
      <c r="P164" s="30">
        <f t="shared" si="77"/>
        <v>0</v>
      </c>
      <c r="Q164" s="31">
        <f t="shared" si="78"/>
        <v>0</v>
      </c>
      <c r="R164" s="65">
        <f>R165+R183</f>
        <v>5000</v>
      </c>
      <c r="S164" s="65">
        <f t="shared" ref="S164:T164" si="154">S165+S183</f>
        <v>0</v>
      </c>
      <c r="T164" s="65">
        <f t="shared" si="154"/>
        <v>0</v>
      </c>
      <c r="U164" s="83">
        <f t="shared" si="80"/>
        <v>38361.216899999999</v>
      </c>
      <c r="V164" s="83">
        <f t="shared" si="81"/>
        <v>0</v>
      </c>
      <c r="W164" s="83">
        <f t="shared" si="82"/>
        <v>0</v>
      </c>
      <c r="X164" s="83">
        <f>X165+X183</f>
        <v>63.977110000000827</v>
      </c>
      <c r="Y164" s="83"/>
      <c r="Z164" s="83"/>
      <c r="AA164" s="83">
        <f t="shared" si="134"/>
        <v>38425.194009999999</v>
      </c>
      <c r="AB164" s="83">
        <f t="shared" si="135"/>
        <v>0</v>
      </c>
      <c r="AC164" s="83">
        <f t="shared" si="136"/>
        <v>0</v>
      </c>
    </row>
    <row r="165" spans="1:29" s="3" customFormat="1" x14ac:dyDescent="0.2">
      <c r="A165" s="23" t="s">
        <v>202</v>
      </c>
      <c r="B165" s="24">
        <v>24</v>
      </c>
      <c r="C165" s="25">
        <v>701</v>
      </c>
      <c r="D165" s="26" t="s">
        <v>7</v>
      </c>
      <c r="E165" s="27" t="s">
        <v>7</v>
      </c>
      <c r="F165" s="26" t="s">
        <v>7</v>
      </c>
      <c r="G165" s="28" t="s">
        <v>7</v>
      </c>
      <c r="H165" s="29" t="s">
        <v>7</v>
      </c>
      <c r="I165" s="30">
        <f>I166</f>
        <v>32161.599999999999</v>
      </c>
      <c r="J165" s="30">
        <f t="shared" si="153"/>
        <v>0</v>
      </c>
      <c r="K165" s="30">
        <f t="shared" si="153"/>
        <v>0</v>
      </c>
      <c r="L165" s="30">
        <f>L166</f>
        <v>1199.6169</v>
      </c>
      <c r="M165" s="30"/>
      <c r="N165" s="30"/>
      <c r="O165" s="30">
        <f t="shared" si="76"/>
        <v>33361.216899999999</v>
      </c>
      <c r="P165" s="30">
        <f t="shared" si="77"/>
        <v>0</v>
      </c>
      <c r="Q165" s="31">
        <f t="shared" si="78"/>
        <v>0</v>
      </c>
      <c r="R165" s="65"/>
      <c r="S165" s="65"/>
      <c r="T165" s="65"/>
      <c r="U165" s="83">
        <f t="shared" si="80"/>
        <v>33361.216899999999</v>
      </c>
      <c r="V165" s="83">
        <f t="shared" si="81"/>
        <v>0</v>
      </c>
      <c r="W165" s="83">
        <f t="shared" si="82"/>
        <v>0</v>
      </c>
      <c r="X165" s="110">
        <f>X166</f>
        <v>63.977110000000827</v>
      </c>
      <c r="Y165" s="83"/>
      <c r="Z165" s="83"/>
      <c r="AA165" s="83">
        <f t="shared" si="134"/>
        <v>33425.194009999999</v>
      </c>
      <c r="AB165" s="83">
        <f t="shared" si="135"/>
        <v>0</v>
      </c>
      <c r="AC165" s="83">
        <f t="shared" si="136"/>
        <v>0</v>
      </c>
    </row>
    <row r="166" spans="1:29" s="3" customFormat="1" ht="39" customHeight="1" x14ac:dyDescent="0.2">
      <c r="A166" s="34" t="s">
        <v>327</v>
      </c>
      <c r="B166" s="24">
        <v>24</v>
      </c>
      <c r="C166" s="25">
        <v>701</v>
      </c>
      <c r="D166" s="26">
        <v>4</v>
      </c>
      <c r="E166" s="27" t="s">
        <v>3</v>
      </c>
      <c r="F166" s="26" t="s">
        <v>2</v>
      </c>
      <c r="G166" s="28" t="s">
        <v>9</v>
      </c>
      <c r="H166" s="29" t="s">
        <v>7</v>
      </c>
      <c r="I166" s="30">
        <f>I170+I176</f>
        <v>32161.599999999999</v>
      </c>
      <c r="J166" s="30">
        <f t="shared" ref="J166:K166" si="155">J170</f>
        <v>0</v>
      </c>
      <c r="K166" s="30">
        <f t="shared" si="155"/>
        <v>0</v>
      </c>
      <c r="L166" s="30">
        <f>L176+L173+L167</f>
        <v>1199.6169</v>
      </c>
      <c r="M166" s="30"/>
      <c r="N166" s="30"/>
      <c r="O166" s="30">
        <f t="shared" si="76"/>
        <v>33361.216899999999</v>
      </c>
      <c r="P166" s="30">
        <f t="shared" si="77"/>
        <v>0</v>
      </c>
      <c r="Q166" s="31">
        <f t="shared" si="78"/>
        <v>0</v>
      </c>
      <c r="R166" s="65"/>
      <c r="S166" s="65"/>
      <c r="T166" s="65"/>
      <c r="U166" s="83">
        <f t="shared" si="80"/>
        <v>33361.216899999999</v>
      </c>
      <c r="V166" s="83">
        <f t="shared" si="81"/>
        <v>0</v>
      </c>
      <c r="W166" s="83">
        <f t="shared" si="82"/>
        <v>0</v>
      </c>
      <c r="X166" s="83">
        <f>X176+X167</f>
        <v>63.977110000000827</v>
      </c>
      <c r="Y166" s="83"/>
      <c r="Z166" s="83"/>
      <c r="AA166" s="83">
        <f t="shared" si="134"/>
        <v>33425.194009999999</v>
      </c>
      <c r="AB166" s="83">
        <f t="shared" si="135"/>
        <v>0</v>
      </c>
      <c r="AC166" s="83">
        <f t="shared" si="136"/>
        <v>0</v>
      </c>
    </row>
    <row r="167" spans="1:29" s="3" customFormat="1" ht="19.5" customHeight="1" x14ac:dyDescent="0.2">
      <c r="A167" s="32" t="s">
        <v>407</v>
      </c>
      <c r="B167" s="24">
        <v>24</v>
      </c>
      <c r="C167" s="25">
        <v>701</v>
      </c>
      <c r="D167" s="26">
        <v>4</v>
      </c>
      <c r="E167" s="27">
        <v>0</v>
      </c>
      <c r="F167" s="26">
        <v>0</v>
      </c>
      <c r="G167" s="28">
        <v>80450</v>
      </c>
      <c r="H167" s="29"/>
      <c r="I167" s="30"/>
      <c r="J167" s="30"/>
      <c r="K167" s="30"/>
      <c r="L167" s="30">
        <f>L168</f>
        <v>46.2</v>
      </c>
      <c r="M167" s="30"/>
      <c r="N167" s="30"/>
      <c r="O167" s="30">
        <f>I167+L167</f>
        <v>46.2</v>
      </c>
      <c r="P167" s="30">
        <f t="shared" si="77"/>
        <v>0</v>
      </c>
      <c r="Q167" s="31">
        <f t="shared" si="78"/>
        <v>0</v>
      </c>
      <c r="R167" s="65"/>
      <c r="S167" s="65"/>
      <c r="T167" s="65"/>
      <c r="U167" s="83">
        <f t="shared" si="80"/>
        <v>46.2</v>
      </c>
      <c r="V167" s="83">
        <f t="shared" si="81"/>
        <v>0</v>
      </c>
      <c r="W167" s="83">
        <f t="shared" si="82"/>
        <v>0</v>
      </c>
      <c r="X167" s="83">
        <f>X168</f>
        <v>4.62</v>
      </c>
      <c r="Y167" s="83"/>
      <c r="Z167" s="83"/>
      <c r="AA167" s="83">
        <f t="shared" si="134"/>
        <v>50.82</v>
      </c>
      <c r="AB167" s="83">
        <f t="shared" si="135"/>
        <v>0</v>
      </c>
      <c r="AC167" s="83">
        <f t="shared" si="136"/>
        <v>0</v>
      </c>
    </row>
    <row r="168" spans="1:29" s="3" customFormat="1" ht="27" customHeight="1" x14ac:dyDescent="0.2">
      <c r="A168" s="23" t="s">
        <v>14</v>
      </c>
      <c r="B168" s="24">
        <v>24</v>
      </c>
      <c r="C168" s="25">
        <v>701</v>
      </c>
      <c r="D168" s="26">
        <v>4</v>
      </c>
      <c r="E168" s="27">
        <v>0</v>
      </c>
      <c r="F168" s="26">
        <v>0</v>
      </c>
      <c r="G168" s="28">
        <v>80450</v>
      </c>
      <c r="H168" s="29">
        <v>200</v>
      </c>
      <c r="I168" s="30"/>
      <c r="J168" s="30"/>
      <c r="K168" s="30"/>
      <c r="L168" s="30">
        <f>L169</f>
        <v>46.2</v>
      </c>
      <c r="M168" s="30"/>
      <c r="N168" s="30"/>
      <c r="O168" s="30">
        <f t="shared" ref="O168:O169" si="156">I168+L168</f>
        <v>46.2</v>
      </c>
      <c r="P168" s="30">
        <f t="shared" ref="P168:P169" si="157">J168+M168</f>
        <v>0</v>
      </c>
      <c r="Q168" s="31">
        <f t="shared" ref="Q168:Q169" si="158">K168+N168</f>
        <v>0</v>
      </c>
      <c r="R168" s="65"/>
      <c r="S168" s="65"/>
      <c r="T168" s="65"/>
      <c r="U168" s="83">
        <f t="shared" si="80"/>
        <v>46.2</v>
      </c>
      <c r="V168" s="83">
        <f t="shared" si="81"/>
        <v>0</v>
      </c>
      <c r="W168" s="83">
        <f t="shared" si="82"/>
        <v>0</v>
      </c>
      <c r="X168" s="83">
        <f>X169</f>
        <v>4.62</v>
      </c>
      <c r="Y168" s="83"/>
      <c r="Z168" s="83"/>
      <c r="AA168" s="83">
        <f t="shared" si="134"/>
        <v>50.82</v>
      </c>
      <c r="AB168" s="83">
        <f t="shared" si="135"/>
        <v>0</v>
      </c>
      <c r="AC168" s="83">
        <f t="shared" si="136"/>
        <v>0</v>
      </c>
    </row>
    <row r="169" spans="1:29" s="3" customFormat="1" ht="34.5" customHeight="1" x14ac:dyDescent="0.2">
      <c r="A169" s="23" t="s">
        <v>13</v>
      </c>
      <c r="B169" s="24">
        <v>24</v>
      </c>
      <c r="C169" s="25">
        <v>701</v>
      </c>
      <c r="D169" s="26">
        <v>4</v>
      </c>
      <c r="E169" s="27">
        <v>0</v>
      </c>
      <c r="F169" s="26">
        <v>0</v>
      </c>
      <c r="G169" s="28">
        <v>80450</v>
      </c>
      <c r="H169" s="29">
        <v>240</v>
      </c>
      <c r="I169" s="30"/>
      <c r="J169" s="30"/>
      <c r="K169" s="30"/>
      <c r="L169" s="30">
        <v>46.2</v>
      </c>
      <c r="M169" s="30"/>
      <c r="N169" s="30"/>
      <c r="O169" s="30">
        <f t="shared" si="156"/>
        <v>46.2</v>
      </c>
      <c r="P169" s="30">
        <f t="shared" si="157"/>
        <v>0</v>
      </c>
      <c r="Q169" s="31">
        <f t="shared" si="158"/>
        <v>0</v>
      </c>
      <c r="R169" s="65"/>
      <c r="S169" s="65"/>
      <c r="T169" s="65"/>
      <c r="U169" s="83">
        <f t="shared" si="80"/>
        <v>46.2</v>
      </c>
      <c r="V169" s="83">
        <f t="shared" si="81"/>
        <v>0</v>
      </c>
      <c r="W169" s="83">
        <f t="shared" si="82"/>
        <v>0</v>
      </c>
      <c r="X169" s="83">
        <v>4.62</v>
      </c>
      <c r="Y169" s="83"/>
      <c r="Z169" s="83"/>
      <c r="AA169" s="83">
        <f t="shared" si="134"/>
        <v>50.82</v>
      </c>
      <c r="AB169" s="83">
        <f t="shared" si="135"/>
        <v>0</v>
      </c>
      <c r="AC169" s="83">
        <f t="shared" si="136"/>
        <v>0</v>
      </c>
    </row>
    <row r="170" spans="1:29" s="3" customFormat="1" ht="48.95" customHeight="1" x14ac:dyDescent="0.2">
      <c r="A170" s="23" t="s">
        <v>358</v>
      </c>
      <c r="B170" s="24">
        <v>24</v>
      </c>
      <c r="C170" s="25">
        <v>701</v>
      </c>
      <c r="D170" s="26" t="s">
        <v>154</v>
      </c>
      <c r="E170" s="27" t="s">
        <v>3</v>
      </c>
      <c r="F170" s="26" t="s">
        <v>2</v>
      </c>
      <c r="G170" s="28">
        <v>80830</v>
      </c>
      <c r="H170" s="29"/>
      <c r="I170" s="30">
        <f>I171</f>
        <v>1518.6</v>
      </c>
      <c r="J170" s="30">
        <f t="shared" ref="J170:K171" si="159">J171</f>
        <v>0</v>
      </c>
      <c r="K170" s="30">
        <f t="shared" si="159"/>
        <v>0</v>
      </c>
      <c r="L170" s="30"/>
      <c r="M170" s="30"/>
      <c r="N170" s="30"/>
      <c r="O170" s="30">
        <f t="shared" si="76"/>
        <v>1518.6</v>
      </c>
      <c r="P170" s="30">
        <f t="shared" si="77"/>
        <v>0</v>
      </c>
      <c r="Q170" s="31">
        <f t="shared" si="78"/>
        <v>0</v>
      </c>
      <c r="R170" s="65"/>
      <c r="S170" s="65"/>
      <c r="T170" s="65"/>
      <c r="U170" s="83">
        <f t="shared" si="80"/>
        <v>1518.6</v>
      </c>
      <c r="V170" s="83">
        <f t="shared" si="81"/>
        <v>0</v>
      </c>
      <c r="W170" s="83">
        <f t="shared" si="82"/>
        <v>0</v>
      </c>
      <c r="X170" s="83"/>
      <c r="Y170" s="83"/>
      <c r="Z170" s="83"/>
      <c r="AA170" s="83">
        <f t="shared" si="134"/>
        <v>1518.6</v>
      </c>
      <c r="AB170" s="83">
        <f t="shared" si="135"/>
        <v>0</v>
      </c>
      <c r="AC170" s="83">
        <f t="shared" si="136"/>
        <v>0</v>
      </c>
    </row>
    <row r="171" spans="1:29" s="3" customFormat="1" ht="34.5" customHeight="1" x14ac:dyDescent="0.2">
      <c r="A171" s="23" t="s">
        <v>14</v>
      </c>
      <c r="B171" s="24">
        <v>24</v>
      </c>
      <c r="C171" s="25">
        <v>701</v>
      </c>
      <c r="D171" s="26" t="s">
        <v>154</v>
      </c>
      <c r="E171" s="27" t="s">
        <v>3</v>
      </c>
      <c r="F171" s="26" t="s">
        <v>2</v>
      </c>
      <c r="G171" s="28">
        <v>80830</v>
      </c>
      <c r="H171" s="29">
        <v>200</v>
      </c>
      <c r="I171" s="30">
        <f>I172</f>
        <v>1518.6</v>
      </c>
      <c r="J171" s="30">
        <f t="shared" si="159"/>
        <v>0</v>
      </c>
      <c r="K171" s="30">
        <f t="shared" si="159"/>
        <v>0</v>
      </c>
      <c r="L171" s="30"/>
      <c r="M171" s="30"/>
      <c r="N171" s="30"/>
      <c r="O171" s="30">
        <f t="shared" si="76"/>
        <v>1518.6</v>
      </c>
      <c r="P171" s="30">
        <f t="shared" si="77"/>
        <v>0</v>
      </c>
      <c r="Q171" s="31">
        <f t="shared" si="78"/>
        <v>0</v>
      </c>
      <c r="R171" s="65"/>
      <c r="S171" s="65"/>
      <c r="T171" s="65"/>
      <c r="U171" s="83">
        <f t="shared" si="80"/>
        <v>1518.6</v>
      </c>
      <c r="V171" s="83">
        <f t="shared" si="81"/>
        <v>0</v>
      </c>
      <c r="W171" s="83">
        <f t="shared" si="82"/>
        <v>0</v>
      </c>
      <c r="X171" s="83"/>
      <c r="Y171" s="83"/>
      <c r="Z171" s="83"/>
      <c r="AA171" s="83">
        <f t="shared" si="134"/>
        <v>1518.6</v>
      </c>
      <c r="AB171" s="83">
        <f t="shared" si="135"/>
        <v>0</v>
      </c>
      <c r="AC171" s="83">
        <f t="shared" si="136"/>
        <v>0</v>
      </c>
    </row>
    <row r="172" spans="1:29" s="3" customFormat="1" ht="26.45" customHeight="1" x14ac:dyDescent="0.2">
      <c r="A172" s="23" t="s">
        <v>13</v>
      </c>
      <c r="B172" s="24">
        <v>24</v>
      </c>
      <c r="C172" s="25">
        <v>701</v>
      </c>
      <c r="D172" s="26" t="s">
        <v>154</v>
      </c>
      <c r="E172" s="27" t="s">
        <v>3</v>
      </c>
      <c r="F172" s="26" t="s">
        <v>2</v>
      </c>
      <c r="G172" s="28">
        <v>80830</v>
      </c>
      <c r="H172" s="29">
        <v>240</v>
      </c>
      <c r="I172" s="30">
        <v>1518.6</v>
      </c>
      <c r="J172" s="30">
        <v>0</v>
      </c>
      <c r="K172" s="30">
        <v>0</v>
      </c>
      <c r="L172" s="30"/>
      <c r="M172" s="30"/>
      <c r="N172" s="30"/>
      <c r="O172" s="30">
        <f t="shared" si="76"/>
        <v>1518.6</v>
      </c>
      <c r="P172" s="30">
        <f t="shared" si="77"/>
        <v>0</v>
      </c>
      <c r="Q172" s="31">
        <f t="shared" si="78"/>
        <v>0</v>
      </c>
      <c r="R172" s="65"/>
      <c r="S172" s="65"/>
      <c r="T172" s="65"/>
      <c r="U172" s="83">
        <f t="shared" ref="U172:U252" si="160">O172+R172</f>
        <v>1518.6</v>
      </c>
      <c r="V172" s="83">
        <f t="shared" ref="V172:V252" si="161">P172+S172</f>
        <v>0</v>
      </c>
      <c r="W172" s="83">
        <f t="shared" ref="W172:W252" si="162">Q172+T172</f>
        <v>0</v>
      </c>
      <c r="X172" s="83"/>
      <c r="Y172" s="83"/>
      <c r="Z172" s="83"/>
      <c r="AA172" s="83">
        <f t="shared" si="134"/>
        <v>1518.6</v>
      </c>
      <c r="AB172" s="83">
        <f t="shared" si="135"/>
        <v>0</v>
      </c>
      <c r="AC172" s="83">
        <f t="shared" si="136"/>
        <v>0</v>
      </c>
    </row>
    <row r="173" spans="1:29" s="3" customFormat="1" ht="37.5" customHeight="1" x14ac:dyDescent="0.2">
      <c r="A173" s="23" t="s">
        <v>406</v>
      </c>
      <c r="B173" s="24">
        <v>24</v>
      </c>
      <c r="C173" s="25">
        <v>701</v>
      </c>
      <c r="D173" s="26">
        <v>4</v>
      </c>
      <c r="E173" s="27">
        <v>0</v>
      </c>
      <c r="F173" s="26">
        <v>0</v>
      </c>
      <c r="G173" s="28">
        <v>80840</v>
      </c>
      <c r="H173" s="29"/>
      <c r="I173" s="30"/>
      <c r="J173" s="30"/>
      <c r="K173" s="30"/>
      <c r="L173" s="30">
        <f>L174</f>
        <v>1153.472</v>
      </c>
      <c r="M173" s="30"/>
      <c r="N173" s="30"/>
      <c r="O173" s="30">
        <f>I173+L173</f>
        <v>1153.472</v>
      </c>
      <c r="P173" s="30">
        <f t="shared" si="77"/>
        <v>0</v>
      </c>
      <c r="Q173" s="31">
        <f t="shared" si="78"/>
        <v>0</v>
      </c>
      <c r="R173" s="65"/>
      <c r="S173" s="65"/>
      <c r="T173" s="65"/>
      <c r="U173" s="83">
        <f t="shared" si="160"/>
        <v>1153.472</v>
      </c>
      <c r="V173" s="83">
        <f t="shared" si="161"/>
        <v>0</v>
      </c>
      <c r="W173" s="83">
        <f t="shared" si="162"/>
        <v>0</v>
      </c>
      <c r="X173" s="83"/>
      <c r="Y173" s="83"/>
      <c r="Z173" s="83"/>
      <c r="AA173" s="83">
        <f t="shared" si="134"/>
        <v>1153.472</v>
      </c>
      <c r="AB173" s="83">
        <f t="shared" si="135"/>
        <v>0</v>
      </c>
      <c r="AC173" s="83">
        <f t="shared" si="136"/>
        <v>0</v>
      </c>
    </row>
    <row r="174" spans="1:29" s="3" customFormat="1" ht="26.45" customHeight="1" x14ac:dyDescent="0.2">
      <c r="A174" s="23" t="s">
        <v>103</v>
      </c>
      <c r="B174" s="24">
        <v>24</v>
      </c>
      <c r="C174" s="25">
        <v>701</v>
      </c>
      <c r="D174" s="26">
        <v>4</v>
      </c>
      <c r="E174" s="27">
        <v>0</v>
      </c>
      <c r="F174" s="26">
        <v>0</v>
      </c>
      <c r="G174" s="28">
        <v>80840</v>
      </c>
      <c r="H174" s="29">
        <v>400</v>
      </c>
      <c r="I174" s="30"/>
      <c r="J174" s="30"/>
      <c r="K174" s="30"/>
      <c r="L174" s="30">
        <f>L175</f>
        <v>1153.472</v>
      </c>
      <c r="M174" s="30"/>
      <c r="N174" s="30"/>
      <c r="O174" s="30">
        <f t="shared" ref="O174:O175" si="163">I174+L174</f>
        <v>1153.472</v>
      </c>
      <c r="P174" s="30">
        <f t="shared" ref="P174:P175" si="164">J174+M174</f>
        <v>0</v>
      </c>
      <c r="Q174" s="31">
        <f t="shared" ref="Q174:Q175" si="165">K174+N174</f>
        <v>0</v>
      </c>
      <c r="R174" s="65"/>
      <c r="S174" s="65"/>
      <c r="T174" s="65"/>
      <c r="U174" s="83">
        <f t="shared" si="160"/>
        <v>1153.472</v>
      </c>
      <c r="V174" s="83">
        <f t="shared" si="161"/>
        <v>0</v>
      </c>
      <c r="W174" s="83">
        <f t="shared" si="162"/>
        <v>0</v>
      </c>
      <c r="X174" s="83"/>
      <c r="Y174" s="83"/>
      <c r="Z174" s="83"/>
      <c r="AA174" s="83">
        <f t="shared" si="134"/>
        <v>1153.472</v>
      </c>
      <c r="AB174" s="83">
        <f t="shared" si="135"/>
        <v>0</v>
      </c>
      <c r="AC174" s="83">
        <f t="shared" si="136"/>
        <v>0</v>
      </c>
    </row>
    <row r="175" spans="1:29" s="3" customFormat="1" ht="26.45" customHeight="1" x14ac:dyDescent="0.2">
      <c r="A175" s="23" t="s">
        <v>102</v>
      </c>
      <c r="B175" s="24">
        <v>24</v>
      </c>
      <c r="C175" s="25">
        <v>701</v>
      </c>
      <c r="D175" s="26">
        <v>4</v>
      </c>
      <c r="E175" s="27">
        <v>0</v>
      </c>
      <c r="F175" s="26">
        <v>0</v>
      </c>
      <c r="G175" s="28">
        <v>80840</v>
      </c>
      <c r="H175" s="29">
        <v>410</v>
      </c>
      <c r="I175" s="30"/>
      <c r="J175" s="30"/>
      <c r="K175" s="30"/>
      <c r="L175" s="30">
        <v>1153.472</v>
      </c>
      <c r="M175" s="30"/>
      <c r="N175" s="30"/>
      <c r="O175" s="30">
        <f t="shared" si="163"/>
        <v>1153.472</v>
      </c>
      <c r="P175" s="30">
        <f t="shared" si="164"/>
        <v>0</v>
      </c>
      <c r="Q175" s="31">
        <f t="shared" si="165"/>
        <v>0</v>
      </c>
      <c r="R175" s="65"/>
      <c r="S175" s="65"/>
      <c r="T175" s="65"/>
      <c r="U175" s="83">
        <f t="shared" si="160"/>
        <v>1153.472</v>
      </c>
      <c r="V175" s="83">
        <f t="shared" si="161"/>
        <v>0</v>
      </c>
      <c r="W175" s="83">
        <f t="shared" si="162"/>
        <v>0</v>
      </c>
      <c r="X175" s="83"/>
      <c r="Y175" s="83"/>
      <c r="Z175" s="83"/>
      <c r="AA175" s="83">
        <f t="shared" si="134"/>
        <v>1153.472</v>
      </c>
      <c r="AB175" s="83">
        <f t="shared" si="135"/>
        <v>0</v>
      </c>
      <c r="AC175" s="83">
        <f t="shared" si="136"/>
        <v>0</v>
      </c>
    </row>
    <row r="176" spans="1:29" s="3" customFormat="1" ht="38.1" customHeight="1" x14ac:dyDescent="0.2">
      <c r="A176" s="23" t="s">
        <v>308</v>
      </c>
      <c r="B176" s="24">
        <v>24</v>
      </c>
      <c r="C176" s="25">
        <v>701</v>
      </c>
      <c r="D176" s="26">
        <v>4</v>
      </c>
      <c r="E176" s="27">
        <v>0</v>
      </c>
      <c r="F176" s="26" t="s">
        <v>299</v>
      </c>
      <c r="G176" s="28"/>
      <c r="H176" s="29"/>
      <c r="I176" s="30">
        <f>I177</f>
        <v>30643</v>
      </c>
      <c r="J176" s="30">
        <f t="shared" ref="J176:K176" si="166">J177</f>
        <v>0</v>
      </c>
      <c r="K176" s="30">
        <f t="shared" si="166"/>
        <v>0</v>
      </c>
      <c r="L176" s="30">
        <f>L177</f>
        <v>-5.5100000000000003E-2</v>
      </c>
      <c r="M176" s="30"/>
      <c r="N176" s="30"/>
      <c r="O176" s="30">
        <f t="shared" si="76"/>
        <v>30642.944899999999</v>
      </c>
      <c r="P176" s="30">
        <f t="shared" si="77"/>
        <v>0</v>
      </c>
      <c r="Q176" s="31">
        <f t="shared" si="78"/>
        <v>0</v>
      </c>
      <c r="R176" s="65"/>
      <c r="S176" s="65"/>
      <c r="T176" s="65"/>
      <c r="U176" s="83">
        <f t="shared" si="160"/>
        <v>30642.944899999999</v>
      </c>
      <c r="V176" s="83">
        <f t="shared" si="161"/>
        <v>0</v>
      </c>
      <c r="W176" s="83">
        <f t="shared" si="162"/>
        <v>0</v>
      </c>
      <c r="X176" s="83">
        <f>X177+X180</f>
        <v>59.35711000000083</v>
      </c>
      <c r="Y176" s="83"/>
      <c r="Z176" s="83"/>
      <c r="AA176" s="83">
        <f t="shared" si="134"/>
        <v>30702.302009999999</v>
      </c>
      <c r="AB176" s="83">
        <f t="shared" si="135"/>
        <v>0</v>
      </c>
      <c r="AC176" s="83">
        <f t="shared" si="136"/>
        <v>0</v>
      </c>
    </row>
    <row r="177" spans="1:29" s="3" customFormat="1" ht="48.6" customHeight="1" x14ac:dyDescent="0.2">
      <c r="A177" s="23" t="s">
        <v>300</v>
      </c>
      <c r="B177" s="24">
        <v>24</v>
      </c>
      <c r="C177" s="25">
        <v>701</v>
      </c>
      <c r="D177" s="26">
        <v>4</v>
      </c>
      <c r="E177" s="27">
        <v>0</v>
      </c>
      <c r="F177" s="26" t="s">
        <v>301</v>
      </c>
      <c r="G177" s="28">
        <v>52320</v>
      </c>
      <c r="H177" s="29"/>
      <c r="I177" s="30">
        <f>I178</f>
        <v>30643</v>
      </c>
      <c r="J177" s="30">
        <f t="shared" ref="J177:K177" si="167">J178</f>
        <v>0</v>
      </c>
      <c r="K177" s="30">
        <f t="shared" si="167"/>
        <v>0</v>
      </c>
      <c r="L177" s="30">
        <f>L178</f>
        <v>-5.5100000000000003E-2</v>
      </c>
      <c r="M177" s="30"/>
      <c r="N177" s="30"/>
      <c r="O177" s="30">
        <f t="shared" si="76"/>
        <v>30642.944899999999</v>
      </c>
      <c r="P177" s="30">
        <f t="shared" si="77"/>
        <v>0</v>
      </c>
      <c r="Q177" s="31">
        <f t="shared" si="78"/>
        <v>0</v>
      </c>
      <c r="R177" s="65"/>
      <c r="S177" s="65"/>
      <c r="T177" s="65"/>
      <c r="U177" s="83">
        <f t="shared" si="160"/>
        <v>30642.944899999999</v>
      </c>
      <c r="V177" s="83">
        <f t="shared" si="161"/>
        <v>0</v>
      </c>
      <c r="W177" s="83">
        <f t="shared" si="162"/>
        <v>0</v>
      </c>
      <c r="X177" s="83">
        <f>X178</f>
        <v>-30642.944899999999</v>
      </c>
      <c r="Y177" s="83"/>
      <c r="Z177" s="83"/>
      <c r="AA177" s="83">
        <f t="shared" si="134"/>
        <v>0</v>
      </c>
      <c r="AB177" s="83">
        <f t="shared" si="135"/>
        <v>0</v>
      </c>
      <c r="AC177" s="83">
        <f t="shared" si="136"/>
        <v>0</v>
      </c>
    </row>
    <row r="178" spans="1:29" s="3" customFormat="1" ht="22.5" x14ac:dyDescent="0.2">
      <c r="A178" s="23" t="s">
        <v>103</v>
      </c>
      <c r="B178" s="24">
        <v>24</v>
      </c>
      <c r="C178" s="25">
        <v>701</v>
      </c>
      <c r="D178" s="26">
        <v>4</v>
      </c>
      <c r="E178" s="27">
        <v>0</v>
      </c>
      <c r="F178" s="26" t="s">
        <v>301</v>
      </c>
      <c r="G178" s="28">
        <v>52320</v>
      </c>
      <c r="H178" s="29">
        <v>400</v>
      </c>
      <c r="I178" s="30">
        <f>I179</f>
        <v>30643</v>
      </c>
      <c r="J178" s="30">
        <f t="shared" ref="J178:K178" si="168">J179</f>
        <v>0</v>
      </c>
      <c r="K178" s="30">
        <f t="shared" si="168"/>
        <v>0</v>
      </c>
      <c r="L178" s="30">
        <f>L179</f>
        <v>-5.5100000000000003E-2</v>
      </c>
      <c r="M178" s="30"/>
      <c r="N178" s="30"/>
      <c r="O178" s="30">
        <f t="shared" si="76"/>
        <v>30642.944899999999</v>
      </c>
      <c r="P178" s="30">
        <f t="shared" si="77"/>
        <v>0</v>
      </c>
      <c r="Q178" s="31">
        <f t="shared" si="78"/>
        <v>0</v>
      </c>
      <c r="R178" s="65"/>
      <c r="S178" s="65"/>
      <c r="T178" s="65"/>
      <c r="U178" s="83">
        <f t="shared" si="160"/>
        <v>30642.944899999999</v>
      </c>
      <c r="V178" s="83">
        <f t="shared" si="161"/>
        <v>0</v>
      </c>
      <c r="W178" s="83">
        <f t="shared" si="162"/>
        <v>0</v>
      </c>
      <c r="X178" s="83">
        <f>X179</f>
        <v>-30642.944899999999</v>
      </c>
      <c r="Y178" s="83"/>
      <c r="Z178" s="83"/>
      <c r="AA178" s="83">
        <f t="shared" si="134"/>
        <v>0</v>
      </c>
      <c r="AB178" s="83">
        <f t="shared" si="135"/>
        <v>0</v>
      </c>
      <c r="AC178" s="83">
        <f t="shared" si="136"/>
        <v>0</v>
      </c>
    </row>
    <row r="179" spans="1:29" s="3" customFormat="1" x14ac:dyDescent="0.2">
      <c r="A179" s="23" t="s">
        <v>102</v>
      </c>
      <c r="B179" s="24">
        <v>24</v>
      </c>
      <c r="C179" s="25">
        <v>701</v>
      </c>
      <c r="D179" s="26">
        <v>4</v>
      </c>
      <c r="E179" s="27">
        <v>0</v>
      </c>
      <c r="F179" s="26" t="s">
        <v>301</v>
      </c>
      <c r="G179" s="28">
        <v>52320</v>
      </c>
      <c r="H179" s="29">
        <v>410</v>
      </c>
      <c r="I179" s="30">
        <v>30643</v>
      </c>
      <c r="J179" s="30">
        <v>0</v>
      </c>
      <c r="K179" s="30">
        <v>0</v>
      </c>
      <c r="L179" s="30">
        <f>-0.0551</f>
        <v>-5.5100000000000003E-2</v>
      </c>
      <c r="M179" s="30"/>
      <c r="N179" s="30"/>
      <c r="O179" s="30">
        <f t="shared" si="76"/>
        <v>30642.944899999999</v>
      </c>
      <c r="P179" s="30">
        <f t="shared" si="77"/>
        <v>0</v>
      </c>
      <c r="Q179" s="31">
        <f t="shared" si="78"/>
        <v>0</v>
      </c>
      <c r="R179" s="65"/>
      <c r="S179" s="65"/>
      <c r="T179" s="65"/>
      <c r="U179" s="83">
        <f t="shared" si="160"/>
        <v>30642.944899999999</v>
      </c>
      <c r="V179" s="83">
        <f t="shared" si="161"/>
        <v>0</v>
      </c>
      <c r="W179" s="83">
        <f t="shared" si="162"/>
        <v>0</v>
      </c>
      <c r="X179" s="83">
        <f>-U179</f>
        <v>-30642.944899999999</v>
      </c>
      <c r="Y179" s="83"/>
      <c r="Z179" s="83"/>
      <c r="AA179" s="83">
        <f t="shared" si="134"/>
        <v>0</v>
      </c>
      <c r="AB179" s="83">
        <f t="shared" si="135"/>
        <v>0</v>
      </c>
      <c r="AC179" s="83">
        <f t="shared" si="136"/>
        <v>0</v>
      </c>
    </row>
    <row r="180" spans="1:29" s="3" customFormat="1" ht="67.5" x14ac:dyDescent="0.2">
      <c r="A180" s="23" t="s">
        <v>428</v>
      </c>
      <c r="B180" s="24">
        <v>24</v>
      </c>
      <c r="C180" s="25">
        <v>701</v>
      </c>
      <c r="D180" s="26">
        <v>4</v>
      </c>
      <c r="E180" s="27">
        <v>0</v>
      </c>
      <c r="F180" s="26" t="s">
        <v>301</v>
      </c>
      <c r="G180" s="28" t="s">
        <v>427</v>
      </c>
      <c r="H180" s="29"/>
      <c r="I180" s="30"/>
      <c r="J180" s="30"/>
      <c r="K180" s="30"/>
      <c r="L180" s="30"/>
      <c r="M180" s="30"/>
      <c r="N180" s="30"/>
      <c r="O180" s="30"/>
      <c r="P180" s="30"/>
      <c r="Q180" s="31"/>
      <c r="R180" s="65"/>
      <c r="S180" s="65"/>
      <c r="T180" s="65"/>
      <c r="U180" s="83"/>
      <c r="V180" s="83"/>
      <c r="W180" s="83"/>
      <c r="X180" s="83">
        <f>X181</f>
        <v>30702.302009999999</v>
      </c>
      <c r="Y180" s="83"/>
      <c r="Z180" s="83"/>
      <c r="AA180" s="83">
        <f>U180+X180</f>
        <v>30702.302009999999</v>
      </c>
      <c r="AB180" s="83">
        <f t="shared" si="135"/>
        <v>0</v>
      </c>
      <c r="AC180" s="83">
        <f t="shared" si="136"/>
        <v>0</v>
      </c>
    </row>
    <row r="181" spans="1:29" s="3" customFormat="1" ht="22.5" x14ac:dyDescent="0.2">
      <c r="A181" s="23" t="s">
        <v>103</v>
      </c>
      <c r="B181" s="24">
        <v>24</v>
      </c>
      <c r="C181" s="25">
        <v>701</v>
      </c>
      <c r="D181" s="26">
        <v>4</v>
      </c>
      <c r="E181" s="27">
        <v>0</v>
      </c>
      <c r="F181" s="26" t="s">
        <v>301</v>
      </c>
      <c r="G181" s="28" t="s">
        <v>427</v>
      </c>
      <c r="H181" s="29">
        <v>400</v>
      </c>
      <c r="I181" s="30"/>
      <c r="J181" s="30"/>
      <c r="K181" s="30"/>
      <c r="L181" s="30"/>
      <c r="M181" s="30"/>
      <c r="N181" s="30"/>
      <c r="O181" s="30"/>
      <c r="P181" s="30"/>
      <c r="Q181" s="31"/>
      <c r="R181" s="65"/>
      <c r="S181" s="65"/>
      <c r="T181" s="65"/>
      <c r="U181" s="83"/>
      <c r="V181" s="83"/>
      <c r="W181" s="83"/>
      <c r="X181" s="83">
        <f>X182</f>
        <v>30702.302009999999</v>
      </c>
      <c r="Y181" s="83"/>
      <c r="Z181" s="83"/>
      <c r="AA181" s="83">
        <f t="shared" ref="AA181:AA182" si="169">U181+X181</f>
        <v>30702.302009999999</v>
      </c>
      <c r="AB181" s="83">
        <f t="shared" ref="AB181:AB182" si="170">V181+Y181</f>
        <v>0</v>
      </c>
      <c r="AC181" s="83">
        <f t="shared" ref="AC181:AC182" si="171">W181+Z181</f>
        <v>0</v>
      </c>
    </row>
    <row r="182" spans="1:29" s="3" customFormat="1" x14ac:dyDescent="0.2">
      <c r="A182" s="23" t="s">
        <v>102</v>
      </c>
      <c r="B182" s="24">
        <v>24</v>
      </c>
      <c r="C182" s="25">
        <v>701</v>
      </c>
      <c r="D182" s="26">
        <v>4</v>
      </c>
      <c r="E182" s="27">
        <v>0</v>
      </c>
      <c r="F182" s="26" t="s">
        <v>301</v>
      </c>
      <c r="G182" s="28" t="s">
        <v>427</v>
      </c>
      <c r="H182" s="29">
        <v>410</v>
      </c>
      <c r="I182" s="30"/>
      <c r="J182" s="30"/>
      <c r="K182" s="30"/>
      <c r="L182" s="30"/>
      <c r="M182" s="30"/>
      <c r="N182" s="30"/>
      <c r="O182" s="30"/>
      <c r="P182" s="30"/>
      <c r="Q182" s="31"/>
      <c r="R182" s="65"/>
      <c r="S182" s="65"/>
      <c r="T182" s="65"/>
      <c r="U182" s="83"/>
      <c r="V182" s="83"/>
      <c r="W182" s="83"/>
      <c r="X182" s="83">
        <f>30642.9449+59.35711</f>
        <v>30702.302009999999</v>
      </c>
      <c r="Y182" s="83"/>
      <c r="Z182" s="83"/>
      <c r="AA182" s="83">
        <f t="shared" si="169"/>
        <v>30702.302009999999</v>
      </c>
      <c r="AB182" s="83">
        <f t="shared" si="170"/>
        <v>0</v>
      </c>
      <c r="AC182" s="83">
        <f t="shared" si="171"/>
        <v>0</v>
      </c>
    </row>
    <row r="183" spans="1:29" s="3" customFormat="1" x14ac:dyDescent="0.2">
      <c r="A183" s="23" t="s">
        <v>197</v>
      </c>
      <c r="B183" s="24">
        <v>24</v>
      </c>
      <c r="C183" s="25">
        <v>702</v>
      </c>
      <c r="D183" s="26"/>
      <c r="E183" s="27"/>
      <c r="F183" s="26"/>
      <c r="G183" s="28"/>
      <c r="H183" s="29"/>
      <c r="I183" s="30"/>
      <c r="J183" s="30"/>
      <c r="K183" s="30"/>
      <c r="L183" s="30"/>
      <c r="M183" s="30"/>
      <c r="N183" s="30"/>
      <c r="O183" s="30"/>
      <c r="P183" s="30"/>
      <c r="Q183" s="31"/>
      <c r="R183" s="65">
        <f>R184</f>
        <v>5000</v>
      </c>
      <c r="S183" s="65">
        <v>0</v>
      </c>
      <c r="T183" s="65">
        <v>0</v>
      </c>
      <c r="U183" s="83">
        <f>O183+R183</f>
        <v>5000</v>
      </c>
      <c r="V183" s="83">
        <f t="shared" si="161"/>
        <v>0</v>
      </c>
      <c r="W183" s="83">
        <f t="shared" si="162"/>
        <v>0</v>
      </c>
      <c r="X183" s="83"/>
      <c r="Y183" s="83"/>
      <c r="Z183" s="83"/>
      <c r="AA183" s="83">
        <f t="shared" si="134"/>
        <v>5000</v>
      </c>
      <c r="AB183" s="83">
        <f t="shared" si="135"/>
        <v>0</v>
      </c>
      <c r="AC183" s="83">
        <f t="shared" si="136"/>
        <v>0</v>
      </c>
    </row>
    <row r="184" spans="1:29" s="3" customFormat="1" ht="33.75" x14ac:dyDescent="0.2">
      <c r="A184" s="34" t="s">
        <v>327</v>
      </c>
      <c r="B184" s="24">
        <v>24</v>
      </c>
      <c r="C184" s="25">
        <v>702</v>
      </c>
      <c r="D184" s="26">
        <v>4</v>
      </c>
      <c r="E184" s="27">
        <v>0</v>
      </c>
      <c r="F184" s="26">
        <v>0</v>
      </c>
      <c r="G184" s="28">
        <v>0</v>
      </c>
      <c r="H184" s="29"/>
      <c r="I184" s="30"/>
      <c r="J184" s="30"/>
      <c r="K184" s="30"/>
      <c r="L184" s="30"/>
      <c r="M184" s="30"/>
      <c r="N184" s="30"/>
      <c r="O184" s="30"/>
      <c r="P184" s="30"/>
      <c r="Q184" s="31"/>
      <c r="R184" s="65">
        <f>R185</f>
        <v>5000</v>
      </c>
      <c r="S184" s="65">
        <v>0</v>
      </c>
      <c r="T184" s="65">
        <v>0</v>
      </c>
      <c r="U184" s="83">
        <f t="shared" ref="U184:U187" si="172">O184+R184</f>
        <v>5000</v>
      </c>
      <c r="V184" s="83">
        <f t="shared" ref="V184:V187" si="173">P184+S184</f>
        <v>0</v>
      </c>
      <c r="W184" s="83">
        <f t="shared" ref="W184:W187" si="174">Q184+T184</f>
        <v>0</v>
      </c>
      <c r="X184" s="83"/>
      <c r="Y184" s="83"/>
      <c r="Z184" s="83"/>
      <c r="AA184" s="83">
        <f t="shared" si="134"/>
        <v>5000</v>
      </c>
      <c r="AB184" s="83">
        <f t="shared" si="135"/>
        <v>0</v>
      </c>
      <c r="AC184" s="83">
        <f t="shared" si="136"/>
        <v>0</v>
      </c>
    </row>
    <row r="185" spans="1:29" s="3" customFormat="1" ht="36" customHeight="1" x14ac:dyDescent="0.2">
      <c r="A185" s="23" t="s">
        <v>416</v>
      </c>
      <c r="B185" s="24">
        <v>24</v>
      </c>
      <c r="C185" s="25">
        <v>702</v>
      </c>
      <c r="D185" s="26">
        <v>4</v>
      </c>
      <c r="E185" s="27">
        <v>0</v>
      </c>
      <c r="F185" s="26">
        <v>0</v>
      </c>
      <c r="G185" s="28">
        <v>80850</v>
      </c>
      <c r="H185" s="29"/>
      <c r="I185" s="30"/>
      <c r="J185" s="30"/>
      <c r="K185" s="30"/>
      <c r="L185" s="30"/>
      <c r="M185" s="30"/>
      <c r="N185" s="30"/>
      <c r="O185" s="30"/>
      <c r="P185" s="30"/>
      <c r="Q185" s="31"/>
      <c r="R185" s="65">
        <f>R186</f>
        <v>5000</v>
      </c>
      <c r="S185" s="65">
        <v>0</v>
      </c>
      <c r="T185" s="65">
        <v>0</v>
      </c>
      <c r="U185" s="83">
        <f t="shared" si="172"/>
        <v>5000</v>
      </c>
      <c r="V185" s="83">
        <f t="shared" si="173"/>
        <v>0</v>
      </c>
      <c r="W185" s="83">
        <f t="shared" si="174"/>
        <v>0</v>
      </c>
      <c r="X185" s="83"/>
      <c r="Y185" s="83"/>
      <c r="Z185" s="83"/>
      <c r="AA185" s="83">
        <f t="shared" si="134"/>
        <v>5000</v>
      </c>
      <c r="AB185" s="83">
        <f t="shared" si="135"/>
        <v>0</v>
      </c>
      <c r="AC185" s="83">
        <f t="shared" si="136"/>
        <v>0</v>
      </c>
    </row>
    <row r="186" spans="1:29" s="3" customFormat="1" ht="22.5" x14ac:dyDescent="0.2">
      <c r="A186" s="23" t="s">
        <v>14</v>
      </c>
      <c r="B186" s="24">
        <v>24</v>
      </c>
      <c r="C186" s="25">
        <v>702</v>
      </c>
      <c r="D186" s="26">
        <v>4</v>
      </c>
      <c r="E186" s="27">
        <v>0</v>
      </c>
      <c r="F186" s="26">
        <v>0</v>
      </c>
      <c r="G186" s="28">
        <v>80850</v>
      </c>
      <c r="H186" s="29">
        <v>200</v>
      </c>
      <c r="I186" s="30"/>
      <c r="J186" s="30"/>
      <c r="K186" s="30"/>
      <c r="L186" s="30"/>
      <c r="M186" s="30"/>
      <c r="N186" s="30"/>
      <c r="O186" s="30"/>
      <c r="P186" s="30"/>
      <c r="Q186" s="31"/>
      <c r="R186" s="65">
        <f>R187</f>
        <v>5000</v>
      </c>
      <c r="S186" s="65">
        <v>0</v>
      </c>
      <c r="T186" s="65">
        <v>0</v>
      </c>
      <c r="U186" s="83">
        <f t="shared" si="172"/>
        <v>5000</v>
      </c>
      <c r="V186" s="83">
        <f t="shared" si="173"/>
        <v>0</v>
      </c>
      <c r="W186" s="83">
        <f t="shared" si="174"/>
        <v>0</v>
      </c>
      <c r="X186" s="83"/>
      <c r="Y186" s="83"/>
      <c r="Z186" s="83"/>
      <c r="AA186" s="83">
        <f t="shared" si="134"/>
        <v>5000</v>
      </c>
      <c r="AB186" s="83">
        <f t="shared" si="135"/>
        <v>0</v>
      </c>
      <c r="AC186" s="83">
        <f t="shared" si="136"/>
        <v>0</v>
      </c>
    </row>
    <row r="187" spans="1:29" s="3" customFormat="1" ht="22.5" x14ac:dyDescent="0.2">
      <c r="A187" s="23" t="s">
        <v>13</v>
      </c>
      <c r="B187" s="24">
        <v>24</v>
      </c>
      <c r="C187" s="25">
        <v>702</v>
      </c>
      <c r="D187" s="26">
        <v>4</v>
      </c>
      <c r="E187" s="27">
        <v>0</v>
      </c>
      <c r="F187" s="26">
        <v>0</v>
      </c>
      <c r="G187" s="28">
        <v>80850</v>
      </c>
      <c r="H187" s="29">
        <v>240</v>
      </c>
      <c r="I187" s="30"/>
      <c r="J187" s="30"/>
      <c r="K187" s="30"/>
      <c r="L187" s="30"/>
      <c r="M187" s="30"/>
      <c r="N187" s="30"/>
      <c r="O187" s="30"/>
      <c r="P187" s="30"/>
      <c r="Q187" s="31"/>
      <c r="R187" s="65">
        <f>5000</f>
        <v>5000</v>
      </c>
      <c r="S187" s="65">
        <v>0</v>
      </c>
      <c r="T187" s="65">
        <v>0</v>
      </c>
      <c r="U187" s="83">
        <f t="shared" si="172"/>
        <v>5000</v>
      </c>
      <c r="V187" s="83">
        <f t="shared" si="173"/>
        <v>0</v>
      </c>
      <c r="W187" s="83">
        <f t="shared" si="174"/>
        <v>0</v>
      </c>
      <c r="X187" s="83"/>
      <c r="Y187" s="83"/>
      <c r="Z187" s="83"/>
      <c r="AA187" s="83">
        <f t="shared" si="134"/>
        <v>5000</v>
      </c>
      <c r="AB187" s="83">
        <f t="shared" si="135"/>
        <v>0</v>
      </c>
      <c r="AC187" s="83">
        <f t="shared" si="136"/>
        <v>0</v>
      </c>
    </row>
    <row r="188" spans="1:29" s="3" customFormat="1" x14ac:dyDescent="0.2">
      <c r="A188" s="23" t="s">
        <v>220</v>
      </c>
      <c r="B188" s="24">
        <v>24</v>
      </c>
      <c r="C188" s="25">
        <v>800</v>
      </c>
      <c r="D188" s="26" t="s">
        <v>7</v>
      </c>
      <c r="E188" s="27" t="s">
        <v>7</v>
      </c>
      <c r="F188" s="26" t="s">
        <v>7</v>
      </c>
      <c r="G188" s="28" t="s">
        <v>7</v>
      </c>
      <c r="H188" s="29" t="s">
        <v>7</v>
      </c>
      <c r="I188" s="30">
        <f t="shared" ref="I188:K193" si="175">I189</f>
        <v>3800</v>
      </c>
      <c r="J188" s="30">
        <f t="shared" si="175"/>
        <v>9500</v>
      </c>
      <c r="K188" s="30">
        <f t="shared" si="175"/>
        <v>9500</v>
      </c>
      <c r="L188" s="30">
        <f>L189</f>
        <v>62200</v>
      </c>
      <c r="M188" s="30">
        <f t="shared" ref="M188:N188" si="176">M189</f>
        <v>21806.05</v>
      </c>
      <c r="N188" s="30">
        <f t="shared" si="176"/>
        <v>-9500</v>
      </c>
      <c r="O188" s="30">
        <f t="shared" si="76"/>
        <v>66000</v>
      </c>
      <c r="P188" s="30">
        <f t="shared" si="77"/>
        <v>31306.05</v>
      </c>
      <c r="Q188" s="31">
        <f t="shared" si="78"/>
        <v>0</v>
      </c>
      <c r="R188" s="65">
        <f>R189</f>
        <v>2500</v>
      </c>
      <c r="S188" s="65">
        <f t="shared" ref="S188:T188" si="177">S189</f>
        <v>0</v>
      </c>
      <c r="T188" s="65">
        <f t="shared" si="177"/>
        <v>0</v>
      </c>
      <c r="U188" s="83">
        <f t="shared" si="160"/>
        <v>68500</v>
      </c>
      <c r="V188" s="83">
        <f t="shared" si="161"/>
        <v>31306.05</v>
      </c>
      <c r="W188" s="83">
        <f t="shared" si="162"/>
        <v>0</v>
      </c>
      <c r="X188" s="83">
        <f>X189</f>
        <v>4000</v>
      </c>
      <c r="Y188" s="83"/>
      <c r="Z188" s="83"/>
      <c r="AA188" s="83">
        <f t="shared" si="134"/>
        <v>72500</v>
      </c>
      <c r="AB188" s="83">
        <f t="shared" si="135"/>
        <v>31306.05</v>
      </c>
      <c r="AC188" s="83">
        <f t="shared" si="136"/>
        <v>0</v>
      </c>
    </row>
    <row r="189" spans="1:29" s="3" customFormat="1" x14ac:dyDescent="0.2">
      <c r="A189" s="23" t="s">
        <v>219</v>
      </c>
      <c r="B189" s="24">
        <v>24</v>
      </c>
      <c r="C189" s="25">
        <v>801</v>
      </c>
      <c r="D189" s="26" t="s">
        <v>7</v>
      </c>
      <c r="E189" s="27" t="s">
        <v>7</v>
      </c>
      <c r="F189" s="26" t="s">
        <v>7</v>
      </c>
      <c r="G189" s="28" t="s">
        <v>7</v>
      </c>
      <c r="H189" s="29" t="s">
        <v>7</v>
      </c>
      <c r="I189" s="30">
        <f t="shared" si="175"/>
        <v>3800</v>
      </c>
      <c r="J189" s="30">
        <f t="shared" ref="J189:K190" si="178">J190</f>
        <v>9500</v>
      </c>
      <c r="K189" s="30">
        <f t="shared" si="178"/>
        <v>9500</v>
      </c>
      <c r="L189" s="30">
        <f>L190+L198</f>
        <v>62200</v>
      </c>
      <c r="M189" s="30">
        <f>M190+M198</f>
        <v>21806.05</v>
      </c>
      <c r="N189" s="30">
        <f>N190+N198</f>
        <v>-9500</v>
      </c>
      <c r="O189" s="30">
        <f t="shared" si="76"/>
        <v>66000</v>
      </c>
      <c r="P189" s="30">
        <f t="shared" si="77"/>
        <v>31306.05</v>
      </c>
      <c r="Q189" s="31">
        <f t="shared" si="78"/>
        <v>0</v>
      </c>
      <c r="R189" s="65">
        <f>R190+R198</f>
        <v>2500</v>
      </c>
      <c r="S189" s="65">
        <f>S190+S198</f>
        <v>0</v>
      </c>
      <c r="T189" s="65">
        <f>T190+T198</f>
        <v>0</v>
      </c>
      <c r="U189" s="83">
        <f t="shared" si="160"/>
        <v>68500</v>
      </c>
      <c r="V189" s="83">
        <f t="shared" si="161"/>
        <v>31306.05</v>
      </c>
      <c r="W189" s="83">
        <f t="shared" si="162"/>
        <v>0</v>
      </c>
      <c r="X189" s="83">
        <f>X198</f>
        <v>4000</v>
      </c>
      <c r="Y189" s="83"/>
      <c r="Z189" s="83"/>
      <c r="AA189" s="83">
        <f t="shared" si="134"/>
        <v>72500</v>
      </c>
      <c r="AB189" s="83">
        <f t="shared" si="135"/>
        <v>31306.05</v>
      </c>
      <c r="AC189" s="83">
        <f t="shared" si="136"/>
        <v>0</v>
      </c>
    </row>
    <row r="190" spans="1:29" s="3" customFormat="1" ht="37.5" customHeight="1" x14ac:dyDescent="0.2">
      <c r="A190" s="34" t="s">
        <v>338</v>
      </c>
      <c r="B190" s="24">
        <v>24</v>
      </c>
      <c r="C190" s="25">
        <v>801</v>
      </c>
      <c r="D190" s="26">
        <v>5</v>
      </c>
      <c r="E190" s="27" t="s">
        <v>3</v>
      </c>
      <c r="F190" s="26" t="s">
        <v>2</v>
      </c>
      <c r="G190" s="28" t="s">
        <v>9</v>
      </c>
      <c r="H190" s="29" t="s">
        <v>7</v>
      </c>
      <c r="I190" s="30">
        <f t="shared" si="175"/>
        <v>3800</v>
      </c>
      <c r="J190" s="30">
        <f t="shared" si="178"/>
        <v>9500</v>
      </c>
      <c r="K190" s="30">
        <f t="shared" si="178"/>
        <v>9500</v>
      </c>
      <c r="L190" s="30">
        <f>L191</f>
        <v>-3800</v>
      </c>
      <c r="M190" s="30">
        <f t="shared" ref="M190:N193" si="179">M191</f>
        <v>-9500</v>
      </c>
      <c r="N190" s="30">
        <f t="shared" si="179"/>
        <v>-9500</v>
      </c>
      <c r="O190" s="30">
        <f>I190+L190</f>
        <v>0</v>
      </c>
      <c r="P190" s="30">
        <f t="shared" si="77"/>
        <v>0</v>
      </c>
      <c r="Q190" s="31">
        <f t="shared" si="78"/>
        <v>0</v>
      </c>
      <c r="R190" s="65">
        <f>R191</f>
        <v>2500</v>
      </c>
      <c r="S190" s="65">
        <f t="shared" ref="S190:T190" si="180">S191</f>
        <v>0</v>
      </c>
      <c r="T190" s="65">
        <f t="shared" si="180"/>
        <v>0</v>
      </c>
      <c r="U190" s="83">
        <f t="shared" si="160"/>
        <v>2500</v>
      </c>
      <c r="V190" s="83">
        <f t="shared" si="161"/>
        <v>0</v>
      </c>
      <c r="W190" s="83">
        <f t="shared" si="162"/>
        <v>0</v>
      </c>
      <c r="X190" s="83"/>
      <c r="Y190" s="83"/>
      <c r="Z190" s="83"/>
      <c r="AA190" s="83">
        <f t="shared" si="134"/>
        <v>2500</v>
      </c>
      <c r="AB190" s="83">
        <f t="shared" si="135"/>
        <v>0</v>
      </c>
      <c r="AC190" s="83">
        <f t="shared" si="136"/>
        <v>0</v>
      </c>
    </row>
    <row r="191" spans="1:29" s="3" customFormat="1" ht="21" customHeight="1" x14ac:dyDescent="0.2">
      <c r="A191" s="34" t="s">
        <v>339</v>
      </c>
      <c r="B191" s="24">
        <v>24</v>
      </c>
      <c r="C191" s="25">
        <v>801</v>
      </c>
      <c r="D191" s="26">
        <v>5</v>
      </c>
      <c r="E191" s="27">
        <v>1</v>
      </c>
      <c r="F191" s="26" t="s">
        <v>2</v>
      </c>
      <c r="G191" s="28">
        <v>0</v>
      </c>
      <c r="H191" s="29"/>
      <c r="I191" s="30">
        <f t="shared" si="175"/>
        <v>3800</v>
      </c>
      <c r="J191" s="30">
        <f t="shared" ref="J191:K191" si="181">J192</f>
        <v>9500</v>
      </c>
      <c r="K191" s="30">
        <f t="shared" si="181"/>
        <v>9500</v>
      </c>
      <c r="L191" s="30">
        <f>L192</f>
        <v>-3800</v>
      </c>
      <c r="M191" s="30">
        <f t="shared" si="179"/>
        <v>-9500</v>
      </c>
      <c r="N191" s="30">
        <f t="shared" si="179"/>
        <v>-9500</v>
      </c>
      <c r="O191" s="30">
        <f t="shared" si="76"/>
        <v>0</v>
      </c>
      <c r="P191" s="30">
        <f t="shared" si="77"/>
        <v>0</v>
      </c>
      <c r="Q191" s="31">
        <f t="shared" si="78"/>
        <v>0</v>
      </c>
      <c r="R191" s="65">
        <f>R192+R195</f>
        <v>2500</v>
      </c>
      <c r="S191" s="65">
        <f>S192+S195</f>
        <v>0</v>
      </c>
      <c r="T191" s="65">
        <f>T192+T195</f>
        <v>0</v>
      </c>
      <c r="U191" s="83">
        <f t="shared" si="160"/>
        <v>2500</v>
      </c>
      <c r="V191" s="83">
        <f t="shared" si="161"/>
        <v>0</v>
      </c>
      <c r="W191" s="83">
        <f t="shared" si="162"/>
        <v>0</v>
      </c>
      <c r="X191" s="83"/>
      <c r="Y191" s="83"/>
      <c r="Z191" s="83"/>
      <c r="AA191" s="83">
        <f t="shared" si="134"/>
        <v>2500</v>
      </c>
      <c r="AB191" s="83">
        <f t="shared" si="135"/>
        <v>0</v>
      </c>
      <c r="AC191" s="83">
        <f t="shared" si="136"/>
        <v>0</v>
      </c>
    </row>
    <row r="192" spans="1:29" s="3" customFormat="1" ht="22.5" x14ac:dyDescent="0.2">
      <c r="A192" s="23" t="s">
        <v>290</v>
      </c>
      <c r="B192" s="24">
        <v>24</v>
      </c>
      <c r="C192" s="25">
        <v>801</v>
      </c>
      <c r="D192" s="26">
        <v>5</v>
      </c>
      <c r="E192" s="27">
        <v>1</v>
      </c>
      <c r="F192" s="26" t="s">
        <v>2</v>
      </c>
      <c r="G192" s="28" t="s">
        <v>229</v>
      </c>
      <c r="H192" s="29" t="s">
        <v>7</v>
      </c>
      <c r="I192" s="30">
        <f t="shared" si="175"/>
        <v>3800</v>
      </c>
      <c r="J192" s="30">
        <f t="shared" ref="J192:K192" si="182">J193</f>
        <v>9500</v>
      </c>
      <c r="K192" s="30">
        <f t="shared" si="182"/>
        <v>9500</v>
      </c>
      <c r="L192" s="30">
        <f>L193</f>
        <v>-3800</v>
      </c>
      <c r="M192" s="30">
        <f t="shared" si="179"/>
        <v>-9500</v>
      </c>
      <c r="N192" s="30">
        <f t="shared" si="179"/>
        <v>-9500</v>
      </c>
      <c r="O192" s="30">
        <f t="shared" si="76"/>
        <v>0</v>
      </c>
      <c r="P192" s="30">
        <f t="shared" si="77"/>
        <v>0</v>
      </c>
      <c r="Q192" s="31">
        <f t="shared" si="78"/>
        <v>0</v>
      </c>
      <c r="R192" s="65"/>
      <c r="S192" s="65"/>
      <c r="T192" s="65"/>
      <c r="U192" s="83">
        <f t="shared" si="160"/>
        <v>0</v>
      </c>
      <c r="V192" s="83">
        <f t="shared" si="161"/>
        <v>0</v>
      </c>
      <c r="W192" s="83">
        <f t="shared" si="162"/>
        <v>0</v>
      </c>
      <c r="X192" s="83"/>
      <c r="Y192" s="83"/>
      <c r="Z192" s="83"/>
      <c r="AA192" s="83">
        <f t="shared" si="134"/>
        <v>0</v>
      </c>
      <c r="AB192" s="83">
        <f t="shared" si="135"/>
        <v>0</v>
      </c>
      <c r="AC192" s="83">
        <f t="shared" si="136"/>
        <v>0</v>
      </c>
    </row>
    <row r="193" spans="1:29" s="3" customFormat="1" ht="32.1" customHeight="1" x14ac:dyDescent="0.2">
      <c r="A193" s="23" t="s">
        <v>14</v>
      </c>
      <c r="B193" s="24">
        <v>24</v>
      </c>
      <c r="C193" s="25">
        <v>801</v>
      </c>
      <c r="D193" s="26">
        <v>5</v>
      </c>
      <c r="E193" s="27">
        <v>1</v>
      </c>
      <c r="F193" s="26" t="s">
        <v>2</v>
      </c>
      <c r="G193" s="28" t="s">
        <v>229</v>
      </c>
      <c r="H193" s="29">
        <v>200</v>
      </c>
      <c r="I193" s="30">
        <f t="shared" si="175"/>
        <v>3800</v>
      </c>
      <c r="J193" s="30">
        <f t="shared" ref="J193:K193" si="183">J194</f>
        <v>9500</v>
      </c>
      <c r="K193" s="30">
        <f t="shared" si="183"/>
        <v>9500</v>
      </c>
      <c r="L193" s="30">
        <f>L194</f>
        <v>-3800</v>
      </c>
      <c r="M193" s="30">
        <f t="shared" si="179"/>
        <v>-9500</v>
      </c>
      <c r="N193" s="30">
        <f t="shared" si="179"/>
        <v>-9500</v>
      </c>
      <c r="O193" s="30">
        <f t="shared" si="76"/>
        <v>0</v>
      </c>
      <c r="P193" s="30">
        <f t="shared" si="77"/>
        <v>0</v>
      </c>
      <c r="Q193" s="31">
        <f t="shared" si="78"/>
        <v>0</v>
      </c>
      <c r="R193" s="65"/>
      <c r="S193" s="65"/>
      <c r="T193" s="65"/>
      <c r="U193" s="83">
        <f t="shared" si="160"/>
        <v>0</v>
      </c>
      <c r="V193" s="83">
        <f t="shared" si="161"/>
        <v>0</v>
      </c>
      <c r="W193" s="83">
        <f t="shared" si="162"/>
        <v>0</v>
      </c>
      <c r="X193" s="83"/>
      <c r="Y193" s="83"/>
      <c r="Z193" s="83"/>
      <c r="AA193" s="83">
        <f t="shared" si="134"/>
        <v>0</v>
      </c>
      <c r="AB193" s="83">
        <f t="shared" si="135"/>
        <v>0</v>
      </c>
      <c r="AC193" s="83">
        <f t="shared" si="136"/>
        <v>0</v>
      </c>
    </row>
    <row r="194" spans="1:29" s="3" customFormat="1" ht="27" customHeight="1" x14ac:dyDescent="0.2">
      <c r="A194" s="23" t="s">
        <v>13</v>
      </c>
      <c r="B194" s="24">
        <v>24</v>
      </c>
      <c r="C194" s="25">
        <v>801</v>
      </c>
      <c r="D194" s="26">
        <v>5</v>
      </c>
      <c r="E194" s="27">
        <v>1</v>
      </c>
      <c r="F194" s="26" t="s">
        <v>2</v>
      </c>
      <c r="G194" s="28" t="s">
        <v>229</v>
      </c>
      <c r="H194" s="29">
        <v>240</v>
      </c>
      <c r="I194" s="30">
        <v>3800</v>
      </c>
      <c r="J194" s="30">
        <v>9500</v>
      </c>
      <c r="K194" s="30">
        <v>9500</v>
      </c>
      <c r="L194" s="30">
        <f>-I194</f>
        <v>-3800</v>
      </c>
      <c r="M194" s="30">
        <f>-J194</f>
        <v>-9500</v>
      </c>
      <c r="N194" s="30">
        <f>-K194</f>
        <v>-9500</v>
      </c>
      <c r="O194" s="30">
        <f t="shared" si="76"/>
        <v>0</v>
      </c>
      <c r="P194" s="30">
        <f t="shared" si="77"/>
        <v>0</v>
      </c>
      <c r="Q194" s="31">
        <f t="shared" si="78"/>
        <v>0</v>
      </c>
      <c r="R194" s="65"/>
      <c r="S194" s="65"/>
      <c r="T194" s="65"/>
      <c r="U194" s="83">
        <f t="shared" si="160"/>
        <v>0</v>
      </c>
      <c r="V194" s="83">
        <f t="shared" si="161"/>
        <v>0</v>
      </c>
      <c r="W194" s="83">
        <f t="shared" si="162"/>
        <v>0</v>
      </c>
      <c r="X194" s="83"/>
      <c r="Y194" s="83"/>
      <c r="Z194" s="83"/>
      <c r="AA194" s="83">
        <f t="shared" si="134"/>
        <v>0</v>
      </c>
      <c r="AB194" s="83">
        <f t="shared" si="135"/>
        <v>0</v>
      </c>
      <c r="AC194" s="83">
        <f t="shared" si="136"/>
        <v>0</v>
      </c>
    </row>
    <row r="195" spans="1:29" s="3" customFormat="1" ht="36" customHeight="1" x14ac:dyDescent="0.2">
      <c r="A195" s="23" t="s">
        <v>416</v>
      </c>
      <c r="B195" s="24">
        <v>24</v>
      </c>
      <c r="C195" s="25">
        <v>801</v>
      </c>
      <c r="D195" s="26">
        <v>5</v>
      </c>
      <c r="E195" s="27">
        <v>1</v>
      </c>
      <c r="F195" s="26">
        <v>0</v>
      </c>
      <c r="G195" s="28">
        <v>80850</v>
      </c>
      <c r="H195" s="29"/>
      <c r="I195" s="30"/>
      <c r="J195" s="30"/>
      <c r="K195" s="30"/>
      <c r="L195" s="30"/>
      <c r="M195" s="30"/>
      <c r="N195" s="30"/>
      <c r="O195" s="30"/>
      <c r="P195" s="30"/>
      <c r="Q195" s="31"/>
      <c r="R195" s="65">
        <f>R196</f>
        <v>2500</v>
      </c>
      <c r="S195" s="65">
        <v>0</v>
      </c>
      <c r="T195" s="65">
        <v>0</v>
      </c>
      <c r="U195" s="83">
        <f>O195+R195</f>
        <v>2500</v>
      </c>
      <c r="V195" s="83">
        <f t="shared" si="161"/>
        <v>0</v>
      </c>
      <c r="W195" s="83">
        <f t="shared" si="162"/>
        <v>0</v>
      </c>
      <c r="X195" s="83"/>
      <c r="Y195" s="83"/>
      <c r="Z195" s="83"/>
      <c r="AA195" s="83">
        <f t="shared" si="134"/>
        <v>2500</v>
      </c>
      <c r="AB195" s="83">
        <f t="shared" si="135"/>
        <v>0</v>
      </c>
      <c r="AC195" s="83">
        <f t="shared" si="136"/>
        <v>0</v>
      </c>
    </row>
    <row r="196" spans="1:29" s="3" customFormat="1" ht="27" customHeight="1" x14ac:dyDescent="0.2">
      <c r="A196" s="23" t="s">
        <v>14</v>
      </c>
      <c r="B196" s="24">
        <v>24</v>
      </c>
      <c r="C196" s="25">
        <v>801</v>
      </c>
      <c r="D196" s="26">
        <v>5</v>
      </c>
      <c r="E196" s="27">
        <v>1</v>
      </c>
      <c r="F196" s="26">
        <v>0</v>
      </c>
      <c r="G196" s="28">
        <v>80850</v>
      </c>
      <c r="H196" s="29">
        <v>200</v>
      </c>
      <c r="I196" s="30"/>
      <c r="J196" s="30"/>
      <c r="K196" s="30"/>
      <c r="L196" s="30"/>
      <c r="M196" s="30"/>
      <c r="N196" s="30"/>
      <c r="O196" s="30"/>
      <c r="P196" s="30"/>
      <c r="Q196" s="31"/>
      <c r="R196" s="65">
        <f>R197</f>
        <v>2500</v>
      </c>
      <c r="S196" s="65">
        <v>0</v>
      </c>
      <c r="T196" s="65">
        <v>0</v>
      </c>
      <c r="U196" s="83">
        <f t="shared" ref="U196:U197" si="184">O196+R196</f>
        <v>2500</v>
      </c>
      <c r="V196" s="83">
        <f t="shared" ref="V196:V197" si="185">P196+S196</f>
        <v>0</v>
      </c>
      <c r="W196" s="83">
        <f t="shared" ref="W196:W197" si="186">Q196+T196</f>
        <v>0</v>
      </c>
      <c r="X196" s="83"/>
      <c r="Y196" s="83"/>
      <c r="Z196" s="83"/>
      <c r="AA196" s="83">
        <f t="shared" si="134"/>
        <v>2500</v>
      </c>
      <c r="AB196" s="83">
        <f t="shared" si="135"/>
        <v>0</v>
      </c>
      <c r="AC196" s="83">
        <f t="shared" si="136"/>
        <v>0</v>
      </c>
    </row>
    <row r="197" spans="1:29" s="3" customFormat="1" ht="27" customHeight="1" x14ac:dyDescent="0.2">
      <c r="A197" s="23" t="s">
        <v>13</v>
      </c>
      <c r="B197" s="24">
        <v>24</v>
      </c>
      <c r="C197" s="25">
        <v>801</v>
      </c>
      <c r="D197" s="26">
        <v>5</v>
      </c>
      <c r="E197" s="27">
        <v>1</v>
      </c>
      <c r="F197" s="26">
        <v>0</v>
      </c>
      <c r="G197" s="28">
        <v>80850</v>
      </c>
      <c r="H197" s="29">
        <v>240</v>
      </c>
      <c r="I197" s="30"/>
      <c r="J197" s="30"/>
      <c r="K197" s="30"/>
      <c r="L197" s="30"/>
      <c r="M197" s="30"/>
      <c r="N197" s="30"/>
      <c r="O197" s="30"/>
      <c r="P197" s="30"/>
      <c r="Q197" s="31"/>
      <c r="R197" s="65">
        <v>2500</v>
      </c>
      <c r="S197" s="65">
        <v>0</v>
      </c>
      <c r="T197" s="65">
        <v>0</v>
      </c>
      <c r="U197" s="83">
        <f t="shared" si="184"/>
        <v>2500</v>
      </c>
      <c r="V197" s="83">
        <f t="shared" si="185"/>
        <v>0</v>
      </c>
      <c r="W197" s="83">
        <f t="shared" si="186"/>
        <v>0</v>
      </c>
      <c r="X197" s="83"/>
      <c r="Y197" s="83"/>
      <c r="Z197" s="83"/>
      <c r="AA197" s="83">
        <f t="shared" si="134"/>
        <v>2500</v>
      </c>
      <c r="AB197" s="83">
        <f t="shared" si="135"/>
        <v>0</v>
      </c>
      <c r="AC197" s="83">
        <f t="shared" si="136"/>
        <v>0</v>
      </c>
    </row>
    <row r="198" spans="1:29" s="3" customFormat="1" ht="51" customHeight="1" x14ac:dyDescent="0.2">
      <c r="A198" s="34" t="s">
        <v>330</v>
      </c>
      <c r="B198" s="24">
        <v>24</v>
      </c>
      <c r="C198" s="25">
        <v>801</v>
      </c>
      <c r="D198" s="26">
        <v>10</v>
      </c>
      <c r="E198" s="27">
        <v>0</v>
      </c>
      <c r="F198" s="26">
        <v>0</v>
      </c>
      <c r="G198" s="28">
        <v>0</v>
      </c>
      <c r="H198" s="29"/>
      <c r="I198" s="30"/>
      <c r="J198" s="30"/>
      <c r="K198" s="30"/>
      <c r="L198" s="30">
        <f>L202</f>
        <v>66000</v>
      </c>
      <c r="M198" s="30">
        <f>M202</f>
        <v>31306.05</v>
      </c>
      <c r="N198" s="30">
        <v>0</v>
      </c>
      <c r="O198" s="30">
        <f>I198+L198</f>
        <v>66000</v>
      </c>
      <c r="P198" s="30">
        <f t="shared" si="77"/>
        <v>31306.05</v>
      </c>
      <c r="Q198" s="31">
        <f t="shared" si="78"/>
        <v>0</v>
      </c>
      <c r="R198" s="65"/>
      <c r="S198" s="65"/>
      <c r="T198" s="65"/>
      <c r="U198" s="83">
        <f t="shared" si="160"/>
        <v>66000</v>
      </c>
      <c r="V198" s="83">
        <f t="shared" si="161"/>
        <v>31306.05</v>
      </c>
      <c r="W198" s="83">
        <f t="shared" si="162"/>
        <v>0</v>
      </c>
      <c r="X198" s="83">
        <f>X202+X205+X199</f>
        <v>4000</v>
      </c>
      <c r="Y198" s="83">
        <f t="shared" ref="Y198:Z198" si="187">Y202+Y205</f>
        <v>0</v>
      </c>
      <c r="Z198" s="83">
        <f t="shared" si="187"/>
        <v>0</v>
      </c>
      <c r="AA198" s="83">
        <f t="shared" si="134"/>
        <v>70000</v>
      </c>
      <c r="AB198" s="83">
        <f t="shared" si="135"/>
        <v>31306.05</v>
      </c>
      <c r="AC198" s="83">
        <f t="shared" si="136"/>
        <v>0</v>
      </c>
    </row>
    <row r="199" spans="1:29" s="3" customFormat="1" ht="27.6" customHeight="1" x14ac:dyDescent="0.2">
      <c r="A199" s="23" t="s">
        <v>401</v>
      </c>
      <c r="B199" s="24">
        <v>24</v>
      </c>
      <c r="C199" s="25">
        <v>801</v>
      </c>
      <c r="D199" s="26">
        <v>10</v>
      </c>
      <c r="E199" s="27">
        <v>0</v>
      </c>
      <c r="F199" s="26">
        <v>0</v>
      </c>
      <c r="G199" s="28">
        <v>80790</v>
      </c>
      <c r="H199" s="29"/>
      <c r="I199" s="30"/>
      <c r="J199" s="30"/>
      <c r="K199" s="30"/>
      <c r="L199" s="30"/>
      <c r="M199" s="30"/>
      <c r="N199" s="30"/>
      <c r="O199" s="30"/>
      <c r="P199" s="30"/>
      <c r="Q199" s="31"/>
      <c r="R199" s="65"/>
      <c r="S199" s="65"/>
      <c r="T199" s="65"/>
      <c r="U199" s="83"/>
      <c r="V199" s="83"/>
      <c r="W199" s="83"/>
      <c r="X199" s="83">
        <f>X200</f>
        <v>4000</v>
      </c>
      <c r="Y199" s="83"/>
      <c r="Z199" s="83"/>
      <c r="AA199" s="83">
        <f t="shared" ref="AA199:AA201" si="188">U199+X199</f>
        <v>4000</v>
      </c>
      <c r="AB199" s="83">
        <f t="shared" ref="AB199:AB201" si="189">V199+Y199</f>
        <v>0</v>
      </c>
      <c r="AC199" s="83">
        <f t="shared" ref="AC199:AC201" si="190">W199+Z199</f>
        <v>0</v>
      </c>
    </row>
    <row r="200" spans="1:29" s="3" customFormat="1" ht="23.45" customHeight="1" x14ac:dyDescent="0.2">
      <c r="A200" s="23" t="s">
        <v>14</v>
      </c>
      <c r="B200" s="24">
        <v>24</v>
      </c>
      <c r="C200" s="25">
        <v>801</v>
      </c>
      <c r="D200" s="26">
        <v>10</v>
      </c>
      <c r="E200" s="27">
        <v>0</v>
      </c>
      <c r="F200" s="26">
        <v>0</v>
      </c>
      <c r="G200" s="28">
        <v>80790</v>
      </c>
      <c r="H200" s="29">
        <v>200</v>
      </c>
      <c r="I200" s="30"/>
      <c r="J200" s="30"/>
      <c r="K200" s="30"/>
      <c r="L200" s="30"/>
      <c r="M200" s="30"/>
      <c r="N200" s="30"/>
      <c r="O200" s="30"/>
      <c r="P200" s="30"/>
      <c r="Q200" s="31"/>
      <c r="R200" s="65"/>
      <c r="S200" s="65"/>
      <c r="T200" s="65"/>
      <c r="U200" s="83"/>
      <c r="V200" s="83"/>
      <c r="W200" s="83"/>
      <c r="X200" s="83">
        <f>X201</f>
        <v>4000</v>
      </c>
      <c r="Y200" s="83"/>
      <c r="Z200" s="83"/>
      <c r="AA200" s="83">
        <f t="shared" si="188"/>
        <v>4000</v>
      </c>
      <c r="AB200" s="83">
        <f t="shared" si="189"/>
        <v>0</v>
      </c>
      <c r="AC200" s="83">
        <f t="shared" si="190"/>
        <v>0</v>
      </c>
    </row>
    <row r="201" spans="1:29" s="3" customFormat="1" ht="23.45" customHeight="1" x14ac:dyDescent="0.2">
      <c r="A201" s="23" t="s">
        <v>13</v>
      </c>
      <c r="B201" s="24">
        <v>24</v>
      </c>
      <c r="C201" s="25">
        <v>801</v>
      </c>
      <c r="D201" s="26">
        <v>10</v>
      </c>
      <c r="E201" s="27">
        <v>0</v>
      </c>
      <c r="F201" s="26">
        <v>0</v>
      </c>
      <c r="G201" s="28">
        <v>80790</v>
      </c>
      <c r="H201" s="29">
        <v>240</v>
      </c>
      <c r="I201" s="30"/>
      <c r="J201" s="30"/>
      <c r="K201" s="30"/>
      <c r="L201" s="30"/>
      <c r="M201" s="30"/>
      <c r="N201" s="30"/>
      <c r="O201" s="30"/>
      <c r="P201" s="30"/>
      <c r="Q201" s="31"/>
      <c r="R201" s="65"/>
      <c r="S201" s="65"/>
      <c r="T201" s="65"/>
      <c r="U201" s="83"/>
      <c r="V201" s="83"/>
      <c r="W201" s="83"/>
      <c r="X201" s="83">
        <v>4000</v>
      </c>
      <c r="Y201" s="83"/>
      <c r="Z201" s="83"/>
      <c r="AA201" s="83">
        <f t="shared" si="188"/>
        <v>4000</v>
      </c>
      <c r="AB201" s="83">
        <f t="shared" si="189"/>
        <v>0</v>
      </c>
      <c r="AC201" s="83">
        <f t="shared" si="190"/>
        <v>0</v>
      </c>
    </row>
    <row r="202" spans="1:29" s="3" customFormat="1" ht="23.25" customHeight="1" x14ac:dyDescent="0.2">
      <c r="A202" s="23" t="s">
        <v>393</v>
      </c>
      <c r="B202" s="24">
        <v>24</v>
      </c>
      <c r="C202" s="25">
        <v>801</v>
      </c>
      <c r="D202" s="26">
        <v>10</v>
      </c>
      <c r="E202" s="27">
        <v>0</v>
      </c>
      <c r="F202" s="26">
        <v>0</v>
      </c>
      <c r="G202" s="28" t="s">
        <v>392</v>
      </c>
      <c r="H202" s="29"/>
      <c r="I202" s="30"/>
      <c r="J202" s="30"/>
      <c r="K202" s="30"/>
      <c r="L202" s="30">
        <f t="shared" ref="L202:M203" si="191">L203</f>
        <v>66000</v>
      </c>
      <c r="M202" s="30">
        <f t="shared" si="191"/>
        <v>31306.05</v>
      </c>
      <c r="N202" s="30">
        <v>0</v>
      </c>
      <c r="O202" s="30">
        <f t="shared" ref="O202:O204" si="192">I202+L202</f>
        <v>66000</v>
      </c>
      <c r="P202" s="30">
        <f t="shared" ref="P202:P204" si="193">J202+M202</f>
        <v>31306.05</v>
      </c>
      <c r="Q202" s="31">
        <f t="shared" ref="Q202:Q204" si="194">K202+N202</f>
        <v>0</v>
      </c>
      <c r="R202" s="65"/>
      <c r="S202" s="65"/>
      <c r="T202" s="65"/>
      <c r="U202" s="83">
        <f t="shared" si="160"/>
        <v>66000</v>
      </c>
      <c r="V202" s="83">
        <f t="shared" si="161"/>
        <v>31306.05</v>
      </c>
      <c r="W202" s="83">
        <f t="shared" si="162"/>
        <v>0</v>
      </c>
      <c r="X202" s="83">
        <f>X203</f>
        <v>-66000</v>
      </c>
      <c r="Y202" s="83">
        <f t="shared" ref="Y202:Z202" si="195">Y203</f>
        <v>-31306.05</v>
      </c>
      <c r="Z202" s="83">
        <f t="shared" si="195"/>
        <v>0</v>
      </c>
      <c r="AA202" s="83">
        <f t="shared" si="134"/>
        <v>0</v>
      </c>
      <c r="AB202" s="83">
        <f t="shared" si="135"/>
        <v>0</v>
      </c>
      <c r="AC202" s="83">
        <f t="shared" si="136"/>
        <v>0</v>
      </c>
    </row>
    <row r="203" spans="1:29" s="3" customFormat="1" ht="24.75" customHeight="1" x14ac:dyDescent="0.2">
      <c r="A203" s="23" t="s">
        <v>14</v>
      </c>
      <c r="B203" s="24">
        <v>24</v>
      </c>
      <c r="C203" s="25">
        <v>801</v>
      </c>
      <c r="D203" s="26">
        <v>10</v>
      </c>
      <c r="E203" s="27">
        <v>0</v>
      </c>
      <c r="F203" s="26">
        <v>0</v>
      </c>
      <c r="G203" s="28" t="s">
        <v>392</v>
      </c>
      <c r="H203" s="29">
        <v>200</v>
      </c>
      <c r="I203" s="30"/>
      <c r="J203" s="30"/>
      <c r="K203" s="30"/>
      <c r="L203" s="30">
        <f t="shared" si="191"/>
        <v>66000</v>
      </c>
      <c r="M203" s="30">
        <f t="shared" si="191"/>
        <v>31306.05</v>
      </c>
      <c r="N203" s="30">
        <v>0</v>
      </c>
      <c r="O203" s="30">
        <f t="shared" si="192"/>
        <v>66000</v>
      </c>
      <c r="P203" s="30">
        <f t="shared" si="193"/>
        <v>31306.05</v>
      </c>
      <c r="Q203" s="31">
        <f t="shared" si="194"/>
        <v>0</v>
      </c>
      <c r="R203" s="65"/>
      <c r="S203" s="65"/>
      <c r="T203" s="65"/>
      <c r="U203" s="83">
        <f t="shared" si="160"/>
        <v>66000</v>
      </c>
      <c r="V203" s="83">
        <f t="shared" si="161"/>
        <v>31306.05</v>
      </c>
      <c r="W203" s="83">
        <f t="shared" si="162"/>
        <v>0</v>
      </c>
      <c r="X203" s="83">
        <f>X204</f>
        <v>-66000</v>
      </c>
      <c r="Y203" s="83">
        <f t="shared" ref="Y203:Z203" si="196">Y204</f>
        <v>-31306.05</v>
      </c>
      <c r="Z203" s="83">
        <f t="shared" si="196"/>
        <v>0</v>
      </c>
      <c r="AA203" s="83">
        <f t="shared" si="134"/>
        <v>0</v>
      </c>
      <c r="AB203" s="83">
        <f t="shared" si="135"/>
        <v>0</v>
      </c>
      <c r="AC203" s="83">
        <f t="shared" si="136"/>
        <v>0</v>
      </c>
    </row>
    <row r="204" spans="1:29" s="3" customFormat="1" ht="29.25" customHeight="1" x14ac:dyDescent="0.2">
      <c r="A204" s="23" t="s">
        <v>13</v>
      </c>
      <c r="B204" s="24">
        <v>24</v>
      </c>
      <c r="C204" s="25">
        <v>801</v>
      </c>
      <c r="D204" s="26">
        <v>10</v>
      </c>
      <c r="E204" s="27">
        <v>0</v>
      </c>
      <c r="F204" s="26">
        <v>0</v>
      </c>
      <c r="G204" s="28" t="s">
        <v>392</v>
      </c>
      <c r="H204" s="29">
        <v>240</v>
      </c>
      <c r="I204" s="30"/>
      <c r="J204" s="30"/>
      <c r="K204" s="30"/>
      <c r="L204" s="30">
        <f>62200+3800</f>
        <v>66000</v>
      </c>
      <c r="M204" s="30">
        <f>21806.05+9500</f>
        <v>31306.05</v>
      </c>
      <c r="N204" s="30">
        <v>0</v>
      </c>
      <c r="O204" s="30">
        <f t="shared" si="192"/>
        <v>66000</v>
      </c>
      <c r="P204" s="30">
        <f t="shared" si="193"/>
        <v>31306.05</v>
      </c>
      <c r="Q204" s="31">
        <f t="shared" si="194"/>
        <v>0</v>
      </c>
      <c r="R204" s="65"/>
      <c r="S204" s="65"/>
      <c r="T204" s="65"/>
      <c r="U204" s="83">
        <f t="shared" si="160"/>
        <v>66000</v>
      </c>
      <c r="V204" s="83">
        <f t="shared" si="161"/>
        <v>31306.05</v>
      </c>
      <c r="W204" s="83">
        <f t="shared" si="162"/>
        <v>0</v>
      </c>
      <c r="X204" s="83">
        <f>-U204</f>
        <v>-66000</v>
      </c>
      <c r="Y204" s="83">
        <f t="shared" ref="Y204:Z204" si="197">-V204</f>
        <v>-31306.05</v>
      </c>
      <c r="Z204" s="83">
        <f t="shared" si="197"/>
        <v>0</v>
      </c>
      <c r="AA204" s="83">
        <f t="shared" si="134"/>
        <v>0</v>
      </c>
      <c r="AB204" s="83">
        <f t="shared" si="135"/>
        <v>0</v>
      </c>
      <c r="AC204" s="83">
        <f t="shared" si="136"/>
        <v>0</v>
      </c>
    </row>
    <row r="205" spans="1:29" s="3" customFormat="1" ht="43.5" customHeight="1" x14ac:dyDescent="0.2">
      <c r="A205" s="33" t="s">
        <v>430</v>
      </c>
      <c r="B205" s="24">
        <v>24</v>
      </c>
      <c r="C205" s="25">
        <v>801</v>
      </c>
      <c r="D205" s="26">
        <v>10</v>
      </c>
      <c r="E205" s="27">
        <v>0</v>
      </c>
      <c r="F205" s="26">
        <v>0</v>
      </c>
      <c r="G205" s="28" t="s">
        <v>429</v>
      </c>
      <c r="H205" s="29"/>
      <c r="I205" s="30"/>
      <c r="J205" s="30"/>
      <c r="K205" s="30"/>
      <c r="L205" s="30"/>
      <c r="M205" s="30"/>
      <c r="N205" s="30"/>
      <c r="O205" s="30"/>
      <c r="P205" s="30"/>
      <c r="Q205" s="31"/>
      <c r="R205" s="65"/>
      <c r="S205" s="65"/>
      <c r="T205" s="65"/>
      <c r="U205" s="83"/>
      <c r="V205" s="83"/>
      <c r="W205" s="83"/>
      <c r="X205" s="83">
        <f>X206</f>
        <v>66000</v>
      </c>
      <c r="Y205" s="83">
        <f>Y206</f>
        <v>31306.05</v>
      </c>
      <c r="Z205" s="83">
        <v>0</v>
      </c>
      <c r="AA205" s="83">
        <f>U205+X205</f>
        <v>66000</v>
      </c>
      <c r="AB205" s="83">
        <f t="shared" si="135"/>
        <v>31306.05</v>
      </c>
      <c r="AC205" s="83">
        <f t="shared" si="136"/>
        <v>0</v>
      </c>
    </row>
    <row r="206" spans="1:29" s="3" customFormat="1" ht="29.25" customHeight="1" x14ac:dyDescent="0.2">
      <c r="A206" s="23" t="s">
        <v>14</v>
      </c>
      <c r="B206" s="24">
        <v>24</v>
      </c>
      <c r="C206" s="25">
        <v>801</v>
      </c>
      <c r="D206" s="26">
        <v>10</v>
      </c>
      <c r="E206" s="27">
        <v>0</v>
      </c>
      <c r="F206" s="26">
        <v>0</v>
      </c>
      <c r="G206" s="28" t="s">
        <v>429</v>
      </c>
      <c r="H206" s="29">
        <v>200</v>
      </c>
      <c r="I206" s="30"/>
      <c r="J206" s="30"/>
      <c r="K206" s="30"/>
      <c r="L206" s="30"/>
      <c r="M206" s="30"/>
      <c r="N206" s="30"/>
      <c r="O206" s="30"/>
      <c r="P206" s="30"/>
      <c r="Q206" s="31"/>
      <c r="R206" s="65"/>
      <c r="S206" s="65"/>
      <c r="T206" s="65"/>
      <c r="U206" s="83"/>
      <c r="V206" s="83"/>
      <c r="W206" s="83"/>
      <c r="X206" s="83">
        <f>X207</f>
        <v>66000</v>
      </c>
      <c r="Y206" s="83">
        <f>Y207</f>
        <v>31306.05</v>
      </c>
      <c r="Z206" s="83">
        <v>0</v>
      </c>
      <c r="AA206" s="83">
        <f t="shared" ref="AA206:AA207" si="198">U206+X206</f>
        <v>66000</v>
      </c>
      <c r="AB206" s="83">
        <f t="shared" ref="AB206:AB207" si="199">V206+Y206</f>
        <v>31306.05</v>
      </c>
      <c r="AC206" s="83">
        <f t="shared" ref="AC206:AC207" si="200">W206+Z206</f>
        <v>0</v>
      </c>
    </row>
    <row r="207" spans="1:29" s="3" customFormat="1" ht="29.25" customHeight="1" x14ac:dyDescent="0.2">
      <c r="A207" s="23" t="s">
        <v>13</v>
      </c>
      <c r="B207" s="24">
        <v>24</v>
      </c>
      <c r="C207" s="25">
        <v>801</v>
      </c>
      <c r="D207" s="26">
        <v>10</v>
      </c>
      <c r="E207" s="27">
        <v>0</v>
      </c>
      <c r="F207" s="26">
        <v>0</v>
      </c>
      <c r="G207" s="28" t="s">
        <v>429</v>
      </c>
      <c r="H207" s="29">
        <v>240</v>
      </c>
      <c r="I207" s="30"/>
      <c r="J207" s="30"/>
      <c r="K207" s="30"/>
      <c r="L207" s="30"/>
      <c r="M207" s="30"/>
      <c r="N207" s="30"/>
      <c r="O207" s="30"/>
      <c r="P207" s="30"/>
      <c r="Q207" s="31"/>
      <c r="R207" s="65"/>
      <c r="S207" s="65"/>
      <c r="T207" s="65"/>
      <c r="U207" s="83"/>
      <c r="V207" s="83"/>
      <c r="W207" s="83"/>
      <c r="X207" s="83">
        <f>66000</f>
        <v>66000</v>
      </c>
      <c r="Y207" s="83">
        <v>31306.05</v>
      </c>
      <c r="Z207" s="83">
        <v>0</v>
      </c>
      <c r="AA207" s="83">
        <f t="shared" si="198"/>
        <v>66000</v>
      </c>
      <c r="AB207" s="83">
        <f t="shared" si="199"/>
        <v>31306.05</v>
      </c>
      <c r="AC207" s="83">
        <f t="shared" si="200"/>
        <v>0</v>
      </c>
    </row>
    <row r="208" spans="1:29" s="3" customFormat="1" ht="36" customHeight="1" x14ac:dyDescent="0.2">
      <c r="A208" s="23" t="s">
        <v>34</v>
      </c>
      <c r="B208" s="24">
        <v>24</v>
      </c>
      <c r="C208" s="25">
        <v>1400</v>
      </c>
      <c r="D208" s="26" t="s">
        <v>7</v>
      </c>
      <c r="E208" s="27" t="s">
        <v>7</v>
      </c>
      <c r="F208" s="26" t="s">
        <v>7</v>
      </c>
      <c r="G208" s="28" t="s">
        <v>7</v>
      </c>
      <c r="H208" s="29" t="s">
        <v>7</v>
      </c>
      <c r="I208" s="30">
        <f>I209</f>
        <v>28356.300000000003</v>
      </c>
      <c r="J208" s="30">
        <f t="shared" ref="J208:K208" si="201">J209</f>
        <v>28356.300000000003</v>
      </c>
      <c r="K208" s="30">
        <f t="shared" si="201"/>
        <v>28356.300000000003</v>
      </c>
      <c r="L208" s="30"/>
      <c r="M208" s="30"/>
      <c r="N208" s="30"/>
      <c r="O208" s="30">
        <f t="shared" si="76"/>
        <v>28356.300000000003</v>
      </c>
      <c r="P208" s="30">
        <f t="shared" si="77"/>
        <v>28356.300000000003</v>
      </c>
      <c r="Q208" s="31">
        <f t="shared" si="78"/>
        <v>28356.300000000003</v>
      </c>
      <c r="R208" s="65"/>
      <c r="S208" s="65"/>
      <c r="T208" s="65"/>
      <c r="U208" s="83">
        <f t="shared" si="160"/>
        <v>28356.300000000003</v>
      </c>
      <c r="V208" s="83">
        <f t="shared" si="161"/>
        <v>28356.300000000003</v>
      </c>
      <c r="W208" s="83">
        <f t="shared" si="162"/>
        <v>28356.300000000003</v>
      </c>
      <c r="X208" s="83"/>
      <c r="Y208" s="83"/>
      <c r="Z208" s="83"/>
      <c r="AA208" s="83">
        <f t="shared" si="134"/>
        <v>28356.300000000003</v>
      </c>
      <c r="AB208" s="83">
        <f t="shared" si="135"/>
        <v>28356.300000000003</v>
      </c>
      <c r="AC208" s="83">
        <f t="shared" si="136"/>
        <v>28356.300000000003</v>
      </c>
    </row>
    <row r="209" spans="1:29" s="3" customFormat="1" x14ac:dyDescent="0.2">
      <c r="A209" s="23" t="s">
        <v>33</v>
      </c>
      <c r="B209" s="24">
        <v>24</v>
      </c>
      <c r="C209" s="25">
        <v>1403</v>
      </c>
      <c r="D209" s="26" t="s">
        <v>7</v>
      </c>
      <c r="E209" s="27" t="s">
        <v>7</v>
      </c>
      <c r="F209" s="26" t="s">
        <v>7</v>
      </c>
      <c r="G209" s="28" t="s">
        <v>7</v>
      </c>
      <c r="H209" s="29" t="s">
        <v>7</v>
      </c>
      <c r="I209" s="30">
        <f>I210</f>
        <v>28356.300000000003</v>
      </c>
      <c r="J209" s="30">
        <f t="shared" ref="J209:K209" si="202">J210</f>
        <v>28356.300000000003</v>
      </c>
      <c r="K209" s="30">
        <f t="shared" si="202"/>
        <v>28356.300000000003</v>
      </c>
      <c r="L209" s="30"/>
      <c r="M209" s="30"/>
      <c r="N209" s="30"/>
      <c r="O209" s="30">
        <f t="shared" si="76"/>
        <v>28356.300000000003</v>
      </c>
      <c r="P209" s="30">
        <f t="shared" si="77"/>
        <v>28356.300000000003</v>
      </c>
      <c r="Q209" s="31">
        <f t="shared" si="78"/>
        <v>28356.300000000003</v>
      </c>
      <c r="R209" s="65"/>
      <c r="S209" s="65"/>
      <c r="T209" s="65"/>
      <c r="U209" s="83">
        <f t="shared" si="160"/>
        <v>28356.300000000003</v>
      </c>
      <c r="V209" s="83">
        <f t="shared" si="161"/>
        <v>28356.300000000003</v>
      </c>
      <c r="W209" s="83">
        <f t="shared" si="162"/>
        <v>28356.300000000003</v>
      </c>
      <c r="X209" s="83"/>
      <c r="Y209" s="83"/>
      <c r="Z209" s="83"/>
      <c r="AA209" s="83">
        <f t="shared" si="134"/>
        <v>28356.300000000003</v>
      </c>
      <c r="AB209" s="83">
        <f t="shared" si="135"/>
        <v>28356.300000000003</v>
      </c>
      <c r="AC209" s="83">
        <f t="shared" si="136"/>
        <v>28356.300000000003</v>
      </c>
    </row>
    <row r="210" spans="1:29" s="3" customFormat="1" ht="42.95" customHeight="1" x14ac:dyDescent="0.2">
      <c r="A210" s="34" t="s">
        <v>326</v>
      </c>
      <c r="B210" s="24">
        <v>24</v>
      </c>
      <c r="C210" s="25">
        <v>1403</v>
      </c>
      <c r="D210" s="26" t="s">
        <v>173</v>
      </c>
      <c r="E210" s="27" t="s">
        <v>3</v>
      </c>
      <c r="F210" s="26" t="s">
        <v>2</v>
      </c>
      <c r="G210" s="28" t="s">
        <v>9</v>
      </c>
      <c r="H210" s="29" t="s">
        <v>7</v>
      </c>
      <c r="I210" s="30">
        <f>I211</f>
        <v>28356.300000000003</v>
      </c>
      <c r="J210" s="30">
        <f t="shared" ref="J210:K210" si="203">J211</f>
        <v>28356.300000000003</v>
      </c>
      <c r="K210" s="30">
        <f t="shared" si="203"/>
        <v>28356.300000000003</v>
      </c>
      <c r="L210" s="30"/>
      <c r="M210" s="30"/>
      <c r="N210" s="30"/>
      <c r="O210" s="30">
        <f t="shared" ref="O210:O283" si="204">I210+L210</f>
        <v>28356.300000000003</v>
      </c>
      <c r="P210" s="30">
        <f t="shared" ref="P210:P284" si="205">J210+M210</f>
        <v>28356.300000000003</v>
      </c>
      <c r="Q210" s="31">
        <f t="shared" ref="Q210:Q284" si="206">K210+N210</f>
        <v>28356.300000000003</v>
      </c>
      <c r="R210" s="65"/>
      <c r="S210" s="65"/>
      <c r="T210" s="65"/>
      <c r="U210" s="83">
        <f t="shared" si="160"/>
        <v>28356.300000000003</v>
      </c>
      <c r="V210" s="83">
        <f t="shared" si="161"/>
        <v>28356.300000000003</v>
      </c>
      <c r="W210" s="83">
        <f t="shared" si="162"/>
        <v>28356.300000000003</v>
      </c>
      <c r="X210" s="83"/>
      <c r="Y210" s="83"/>
      <c r="Z210" s="83"/>
      <c r="AA210" s="83">
        <f t="shared" si="134"/>
        <v>28356.300000000003</v>
      </c>
      <c r="AB210" s="83">
        <f t="shared" si="135"/>
        <v>28356.300000000003</v>
      </c>
      <c r="AC210" s="83">
        <f t="shared" si="136"/>
        <v>28356.300000000003</v>
      </c>
    </row>
    <row r="211" spans="1:29" s="3" customFormat="1" ht="41.45" customHeight="1" x14ac:dyDescent="0.2">
      <c r="A211" s="34" t="s">
        <v>353</v>
      </c>
      <c r="B211" s="24">
        <v>24</v>
      </c>
      <c r="C211" s="25">
        <v>1403</v>
      </c>
      <c r="D211" s="26">
        <v>2</v>
      </c>
      <c r="E211" s="27">
        <v>1</v>
      </c>
      <c r="F211" s="26">
        <v>0</v>
      </c>
      <c r="G211" s="28">
        <v>0</v>
      </c>
      <c r="H211" s="29"/>
      <c r="I211" s="30">
        <f>I212+I215</f>
        <v>28356.300000000003</v>
      </c>
      <c r="J211" s="30">
        <f t="shared" ref="J211:K211" si="207">J212+J215</f>
        <v>28356.300000000003</v>
      </c>
      <c r="K211" s="30">
        <f t="shared" si="207"/>
        <v>28356.300000000003</v>
      </c>
      <c r="L211" s="30"/>
      <c r="M211" s="30"/>
      <c r="N211" s="30"/>
      <c r="O211" s="30">
        <f t="shared" si="204"/>
        <v>28356.300000000003</v>
      </c>
      <c r="P211" s="30">
        <f t="shared" si="205"/>
        <v>28356.300000000003</v>
      </c>
      <c r="Q211" s="31">
        <f t="shared" si="206"/>
        <v>28356.300000000003</v>
      </c>
      <c r="R211" s="65"/>
      <c r="S211" s="65"/>
      <c r="T211" s="65"/>
      <c r="U211" s="83">
        <f t="shared" si="160"/>
        <v>28356.300000000003</v>
      </c>
      <c r="V211" s="83">
        <f t="shared" si="161"/>
        <v>28356.300000000003</v>
      </c>
      <c r="W211" s="83">
        <f t="shared" si="162"/>
        <v>28356.300000000003</v>
      </c>
      <c r="X211" s="83"/>
      <c r="Y211" s="83"/>
      <c r="Z211" s="83"/>
      <c r="AA211" s="83">
        <f t="shared" si="134"/>
        <v>28356.300000000003</v>
      </c>
      <c r="AB211" s="83">
        <f t="shared" si="135"/>
        <v>28356.300000000003</v>
      </c>
      <c r="AC211" s="83">
        <f t="shared" si="136"/>
        <v>28356.300000000003</v>
      </c>
    </row>
    <row r="212" spans="1:29" s="3" customFormat="1" ht="72.599999999999994" customHeight="1" x14ac:dyDescent="0.2">
      <c r="A212" s="23" t="s">
        <v>368</v>
      </c>
      <c r="B212" s="24">
        <v>24</v>
      </c>
      <c r="C212" s="25">
        <v>1403</v>
      </c>
      <c r="D212" s="26" t="s">
        <v>173</v>
      </c>
      <c r="E212" s="27">
        <v>1</v>
      </c>
      <c r="F212" s="26" t="s">
        <v>2</v>
      </c>
      <c r="G212" s="28" t="s">
        <v>228</v>
      </c>
      <c r="H212" s="29" t="s">
        <v>7</v>
      </c>
      <c r="I212" s="30">
        <f>I213</f>
        <v>11813.9</v>
      </c>
      <c r="J212" s="30">
        <f t="shared" ref="J212:K212" si="208">J213</f>
        <v>11813.9</v>
      </c>
      <c r="K212" s="30">
        <f t="shared" si="208"/>
        <v>11813.9</v>
      </c>
      <c r="L212" s="30"/>
      <c r="M212" s="30"/>
      <c r="N212" s="30"/>
      <c r="O212" s="30">
        <f t="shared" si="204"/>
        <v>11813.9</v>
      </c>
      <c r="P212" s="30">
        <f t="shared" si="205"/>
        <v>11813.9</v>
      </c>
      <c r="Q212" s="31">
        <f t="shared" si="206"/>
        <v>11813.9</v>
      </c>
      <c r="R212" s="65"/>
      <c r="S212" s="65"/>
      <c r="T212" s="65"/>
      <c r="U212" s="83">
        <f t="shared" si="160"/>
        <v>11813.9</v>
      </c>
      <c r="V212" s="83">
        <f t="shared" si="161"/>
        <v>11813.9</v>
      </c>
      <c r="W212" s="83">
        <f t="shared" si="162"/>
        <v>11813.9</v>
      </c>
      <c r="X212" s="83"/>
      <c r="Y212" s="83"/>
      <c r="Z212" s="83"/>
      <c r="AA212" s="83">
        <f t="shared" si="134"/>
        <v>11813.9</v>
      </c>
      <c r="AB212" s="83">
        <f t="shared" si="135"/>
        <v>11813.9</v>
      </c>
      <c r="AC212" s="83">
        <f t="shared" si="136"/>
        <v>11813.9</v>
      </c>
    </row>
    <row r="213" spans="1:29" s="3" customFormat="1" x14ac:dyDescent="0.2">
      <c r="A213" s="23" t="s">
        <v>29</v>
      </c>
      <c r="B213" s="24">
        <v>24</v>
      </c>
      <c r="C213" s="25">
        <v>1403</v>
      </c>
      <c r="D213" s="26" t="s">
        <v>173</v>
      </c>
      <c r="E213" s="27">
        <v>1</v>
      </c>
      <c r="F213" s="26" t="s">
        <v>2</v>
      </c>
      <c r="G213" s="28" t="s">
        <v>228</v>
      </c>
      <c r="H213" s="29">
        <v>500</v>
      </c>
      <c r="I213" s="30">
        <f>I214</f>
        <v>11813.9</v>
      </c>
      <c r="J213" s="30">
        <f t="shared" ref="J213:K213" si="209">J214</f>
        <v>11813.9</v>
      </c>
      <c r="K213" s="30">
        <f t="shared" si="209"/>
        <v>11813.9</v>
      </c>
      <c r="L213" s="30"/>
      <c r="M213" s="30"/>
      <c r="N213" s="30"/>
      <c r="O213" s="30">
        <f t="shared" si="204"/>
        <v>11813.9</v>
      </c>
      <c r="P213" s="30">
        <f t="shared" si="205"/>
        <v>11813.9</v>
      </c>
      <c r="Q213" s="31">
        <f t="shared" si="206"/>
        <v>11813.9</v>
      </c>
      <c r="R213" s="65"/>
      <c r="S213" s="65"/>
      <c r="T213" s="65"/>
      <c r="U213" s="83">
        <f t="shared" si="160"/>
        <v>11813.9</v>
      </c>
      <c r="V213" s="83">
        <f t="shared" si="161"/>
        <v>11813.9</v>
      </c>
      <c r="W213" s="83">
        <f t="shared" si="162"/>
        <v>11813.9</v>
      </c>
      <c r="X213" s="83"/>
      <c r="Y213" s="83"/>
      <c r="Z213" s="83"/>
      <c r="AA213" s="83">
        <f t="shared" si="134"/>
        <v>11813.9</v>
      </c>
      <c r="AB213" s="83">
        <f t="shared" si="135"/>
        <v>11813.9</v>
      </c>
      <c r="AC213" s="83">
        <f t="shared" si="136"/>
        <v>11813.9</v>
      </c>
    </row>
    <row r="214" spans="1:29" s="3" customFormat="1" x14ac:dyDescent="0.2">
      <c r="A214" s="23" t="s">
        <v>28</v>
      </c>
      <c r="B214" s="24">
        <v>24</v>
      </c>
      <c r="C214" s="25">
        <v>1403</v>
      </c>
      <c r="D214" s="26" t="s">
        <v>173</v>
      </c>
      <c r="E214" s="27">
        <v>1</v>
      </c>
      <c r="F214" s="26" t="s">
        <v>2</v>
      </c>
      <c r="G214" s="28" t="s">
        <v>228</v>
      </c>
      <c r="H214" s="29">
        <v>540</v>
      </c>
      <c r="I214" s="30">
        <v>11813.9</v>
      </c>
      <c r="J214" s="30">
        <v>11813.9</v>
      </c>
      <c r="K214" s="30">
        <v>11813.9</v>
      </c>
      <c r="L214" s="30"/>
      <c r="M214" s="30"/>
      <c r="N214" s="30"/>
      <c r="O214" s="30">
        <f t="shared" si="204"/>
        <v>11813.9</v>
      </c>
      <c r="P214" s="30">
        <f t="shared" si="205"/>
        <v>11813.9</v>
      </c>
      <c r="Q214" s="31">
        <f t="shared" si="206"/>
        <v>11813.9</v>
      </c>
      <c r="R214" s="65"/>
      <c r="S214" s="65"/>
      <c r="T214" s="65"/>
      <c r="U214" s="83">
        <f t="shared" si="160"/>
        <v>11813.9</v>
      </c>
      <c r="V214" s="83">
        <f t="shared" si="161"/>
        <v>11813.9</v>
      </c>
      <c r="W214" s="83">
        <f t="shared" si="162"/>
        <v>11813.9</v>
      </c>
      <c r="X214" s="83"/>
      <c r="Y214" s="83"/>
      <c r="Z214" s="83"/>
      <c r="AA214" s="83">
        <f t="shared" si="134"/>
        <v>11813.9</v>
      </c>
      <c r="AB214" s="83">
        <f t="shared" si="135"/>
        <v>11813.9</v>
      </c>
      <c r="AC214" s="83">
        <f t="shared" si="136"/>
        <v>11813.9</v>
      </c>
    </row>
    <row r="215" spans="1:29" s="3" customFormat="1" ht="45" x14ac:dyDescent="0.2">
      <c r="A215" s="23" t="s">
        <v>280</v>
      </c>
      <c r="B215" s="24">
        <v>24</v>
      </c>
      <c r="C215" s="25">
        <v>1403</v>
      </c>
      <c r="D215" s="26" t="s">
        <v>173</v>
      </c>
      <c r="E215" s="27">
        <v>1</v>
      </c>
      <c r="F215" s="26" t="s">
        <v>2</v>
      </c>
      <c r="G215" s="28" t="s">
        <v>227</v>
      </c>
      <c r="H215" s="29" t="s">
        <v>7</v>
      </c>
      <c r="I215" s="30">
        <f>I216</f>
        <v>16542.400000000001</v>
      </c>
      <c r="J215" s="30">
        <f t="shared" ref="J215:K215" si="210">J216</f>
        <v>16542.400000000001</v>
      </c>
      <c r="K215" s="30">
        <f t="shared" si="210"/>
        <v>16542.400000000001</v>
      </c>
      <c r="L215" s="30"/>
      <c r="M215" s="30"/>
      <c r="N215" s="30"/>
      <c r="O215" s="30">
        <f t="shared" si="204"/>
        <v>16542.400000000001</v>
      </c>
      <c r="P215" s="30">
        <f t="shared" si="205"/>
        <v>16542.400000000001</v>
      </c>
      <c r="Q215" s="31">
        <f t="shared" si="206"/>
        <v>16542.400000000001</v>
      </c>
      <c r="R215" s="65"/>
      <c r="S215" s="65"/>
      <c r="T215" s="65"/>
      <c r="U215" s="83">
        <f t="shared" si="160"/>
        <v>16542.400000000001</v>
      </c>
      <c r="V215" s="83">
        <f t="shared" si="161"/>
        <v>16542.400000000001</v>
      </c>
      <c r="W215" s="83">
        <f t="shared" si="162"/>
        <v>16542.400000000001</v>
      </c>
      <c r="X215" s="83"/>
      <c r="Y215" s="83"/>
      <c r="Z215" s="83"/>
      <c r="AA215" s="83">
        <f t="shared" si="134"/>
        <v>16542.400000000001</v>
      </c>
      <c r="AB215" s="83">
        <f t="shared" si="135"/>
        <v>16542.400000000001</v>
      </c>
      <c r="AC215" s="83">
        <f t="shared" si="136"/>
        <v>16542.400000000001</v>
      </c>
    </row>
    <row r="216" spans="1:29" s="3" customFormat="1" x14ac:dyDescent="0.2">
      <c r="A216" s="23" t="s">
        <v>29</v>
      </c>
      <c r="B216" s="24">
        <v>24</v>
      </c>
      <c r="C216" s="25">
        <v>1403</v>
      </c>
      <c r="D216" s="26" t="s">
        <v>173</v>
      </c>
      <c r="E216" s="27">
        <v>1</v>
      </c>
      <c r="F216" s="26" t="s">
        <v>2</v>
      </c>
      <c r="G216" s="28" t="s">
        <v>227</v>
      </c>
      <c r="H216" s="29">
        <v>500</v>
      </c>
      <c r="I216" s="30">
        <f>I217</f>
        <v>16542.400000000001</v>
      </c>
      <c r="J216" s="30">
        <f t="shared" ref="J216:K216" si="211">J217</f>
        <v>16542.400000000001</v>
      </c>
      <c r="K216" s="30">
        <f t="shared" si="211"/>
        <v>16542.400000000001</v>
      </c>
      <c r="L216" s="30"/>
      <c r="M216" s="30"/>
      <c r="N216" s="30"/>
      <c r="O216" s="30">
        <f t="shared" si="204"/>
        <v>16542.400000000001</v>
      </c>
      <c r="P216" s="30">
        <f t="shared" si="205"/>
        <v>16542.400000000001</v>
      </c>
      <c r="Q216" s="31">
        <f t="shared" si="206"/>
        <v>16542.400000000001</v>
      </c>
      <c r="R216" s="65"/>
      <c r="S216" s="65"/>
      <c r="T216" s="65"/>
      <c r="U216" s="83">
        <f t="shared" si="160"/>
        <v>16542.400000000001</v>
      </c>
      <c r="V216" s="83">
        <f t="shared" si="161"/>
        <v>16542.400000000001</v>
      </c>
      <c r="W216" s="83">
        <f t="shared" si="162"/>
        <v>16542.400000000001</v>
      </c>
      <c r="X216" s="83"/>
      <c r="Y216" s="83"/>
      <c r="Z216" s="83"/>
      <c r="AA216" s="83">
        <f t="shared" si="134"/>
        <v>16542.400000000001</v>
      </c>
      <c r="AB216" s="83">
        <f t="shared" si="135"/>
        <v>16542.400000000001</v>
      </c>
      <c r="AC216" s="83">
        <f t="shared" si="136"/>
        <v>16542.400000000001</v>
      </c>
    </row>
    <row r="217" spans="1:29" s="3" customFormat="1" x14ac:dyDescent="0.2">
      <c r="A217" s="23" t="s">
        <v>28</v>
      </c>
      <c r="B217" s="24">
        <v>24</v>
      </c>
      <c r="C217" s="25">
        <v>1403</v>
      </c>
      <c r="D217" s="26" t="s">
        <v>173</v>
      </c>
      <c r="E217" s="27">
        <v>1</v>
      </c>
      <c r="F217" s="26" t="s">
        <v>2</v>
      </c>
      <c r="G217" s="28" t="s">
        <v>227</v>
      </c>
      <c r="H217" s="29">
        <v>540</v>
      </c>
      <c r="I217" s="30">
        <v>16542.400000000001</v>
      </c>
      <c r="J217" s="30">
        <v>16542.400000000001</v>
      </c>
      <c r="K217" s="30">
        <v>16542.400000000001</v>
      </c>
      <c r="L217" s="30"/>
      <c r="M217" s="30"/>
      <c r="N217" s="30"/>
      <c r="O217" s="30">
        <f t="shared" si="204"/>
        <v>16542.400000000001</v>
      </c>
      <c r="P217" s="30">
        <f t="shared" si="205"/>
        <v>16542.400000000001</v>
      </c>
      <c r="Q217" s="31">
        <f t="shared" si="206"/>
        <v>16542.400000000001</v>
      </c>
      <c r="R217" s="65"/>
      <c r="S217" s="65"/>
      <c r="T217" s="65"/>
      <c r="U217" s="83">
        <f t="shared" si="160"/>
        <v>16542.400000000001</v>
      </c>
      <c r="V217" s="83">
        <f t="shared" si="161"/>
        <v>16542.400000000001</v>
      </c>
      <c r="W217" s="83">
        <f t="shared" si="162"/>
        <v>16542.400000000001</v>
      </c>
      <c r="X217" s="83"/>
      <c r="Y217" s="83"/>
      <c r="Z217" s="83"/>
      <c r="AA217" s="83">
        <f t="shared" si="134"/>
        <v>16542.400000000001</v>
      </c>
      <c r="AB217" s="83">
        <f t="shared" si="135"/>
        <v>16542.400000000001</v>
      </c>
      <c r="AC217" s="83">
        <f t="shared" si="136"/>
        <v>16542.400000000001</v>
      </c>
    </row>
    <row r="218" spans="1:29" s="3" customFormat="1" ht="22.5" x14ac:dyDescent="0.2">
      <c r="A218" s="34" t="s">
        <v>226</v>
      </c>
      <c r="B218" s="35">
        <v>63</v>
      </c>
      <c r="C218" s="36" t="s">
        <v>7</v>
      </c>
      <c r="D218" s="37" t="s">
        <v>7</v>
      </c>
      <c r="E218" s="38" t="s">
        <v>7</v>
      </c>
      <c r="F218" s="37" t="s">
        <v>7</v>
      </c>
      <c r="G218" s="39" t="s">
        <v>7</v>
      </c>
      <c r="H218" s="40" t="s">
        <v>7</v>
      </c>
      <c r="I218" s="41">
        <f>I219+I234+I247+I276</f>
        <v>148738</v>
      </c>
      <c r="J218" s="41">
        <f>J219+J234+J247+J276</f>
        <v>151343</v>
      </c>
      <c r="K218" s="41">
        <f>K219+K234+K247+K276</f>
        <v>157260</v>
      </c>
      <c r="L218" s="41">
        <f>L219+L247+L276</f>
        <v>1320.1</v>
      </c>
      <c r="M218" s="41">
        <f>M219+M247+M276</f>
        <v>2943.1</v>
      </c>
      <c r="N218" s="41">
        <f>N219+N247+N276</f>
        <v>0</v>
      </c>
      <c r="O218" s="41">
        <f t="shared" si="204"/>
        <v>150058.1</v>
      </c>
      <c r="P218" s="41">
        <f t="shared" si="205"/>
        <v>154286.1</v>
      </c>
      <c r="Q218" s="42">
        <f t="shared" si="206"/>
        <v>157260</v>
      </c>
      <c r="R218" s="66">
        <f>R276+R219+R234+R247</f>
        <v>3625.9597400000002</v>
      </c>
      <c r="S218" s="66"/>
      <c r="T218" s="66"/>
      <c r="U218" s="64">
        <f t="shared" si="160"/>
        <v>153684.05974</v>
      </c>
      <c r="V218" s="64">
        <f t="shared" si="161"/>
        <v>154286.1</v>
      </c>
      <c r="W218" s="64">
        <f t="shared" si="162"/>
        <v>157260</v>
      </c>
      <c r="X218" s="64">
        <f>X219+X234+X247+X276</f>
        <v>1592.5296400000002</v>
      </c>
      <c r="Y218" s="64"/>
      <c r="Z218" s="64"/>
      <c r="AA218" s="64">
        <f t="shared" si="134"/>
        <v>155276.58937999999</v>
      </c>
      <c r="AB218" s="64">
        <f t="shared" si="135"/>
        <v>154286.1</v>
      </c>
      <c r="AC218" s="64">
        <f t="shared" si="136"/>
        <v>157260</v>
      </c>
    </row>
    <row r="219" spans="1:29" s="3" customFormat="1" x14ac:dyDescent="0.2">
      <c r="A219" s="23" t="s">
        <v>26</v>
      </c>
      <c r="B219" s="24">
        <v>63</v>
      </c>
      <c r="C219" s="25">
        <v>100</v>
      </c>
      <c r="D219" s="26" t="s">
        <v>7</v>
      </c>
      <c r="E219" s="27" t="s">
        <v>7</v>
      </c>
      <c r="F219" s="26" t="s">
        <v>7</v>
      </c>
      <c r="G219" s="28" t="s">
        <v>7</v>
      </c>
      <c r="H219" s="29" t="s">
        <v>7</v>
      </c>
      <c r="I219" s="30">
        <f>I220</f>
        <v>4771.4000000000005</v>
      </c>
      <c r="J219" s="30">
        <f t="shared" ref="J219:K219" si="212">J220</f>
        <v>5018.5</v>
      </c>
      <c r="K219" s="30">
        <f t="shared" si="212"/>
        <v>5278.9000000000005</v>
      </c>
      <c r="L219" s="30"/>
      <c r="M219" s="30"/>
      <c r="N219" s="30"/>
      <c r="O219" s="30">
        <f t="shared" si="204"/>
        <v>4771.4000000000005</v>
      </c>
      <c r="P219" s="30">
        <f t="shared" si="205"/>
        <v>5018.5</v>
      </c>
      <c r="Q219" s="31">
        <f t="shared" si="206"/>
        <v>5278.9000000000005</v>
      </c>
      <c r="R219" s="65"/>
      <c r="S219" s="65"/>
      <c r="T219" s="65"/>
      <c r="U219" s="83">
        <f t="shared" si="160"/>
        <v>4771.4000000000005</v>
      </c>
      <c r="V219" s="83">
        <f t="shared" si="161"/>
        <v>5018.5</v>
      </c>
      <c r="W219" s="83">
        <f t="shared" si="162"/>
        <v>5278.9000000000005</v>
      </c>
      <c r="X219" s="83"/>
      <c r="Y219" s="83"/>
      <c r="Z219" s="83"/>
      <c r="AA219" s="83">
        <f t="shared" si="134"/>
        <v>4771.4000000000005</v>
      </c>
      <c r="AB219" s="83">
        <f t="shared" si="135"/>
        <v>5018.5</v>
      </c>
      <c r="AC219" s="83">
        <f t="shared" si="136"/>
        <v>5278.9000000000005</v>
      </c>
    </row>
    <row r="220" spans="1:29" s="3" customFormat="1" x14ac:dyDescent="0.2">
      <c r="A220" s="23" t="s">
        <v>89</v>
      </c>
      <c r="B220" s="24">
        <v>63</v>
      </c>
      <c r="C220" s="25">
        <v>113</v>
      </c>
      <c r="D220" s="26" t="s">
        <v>7</v>
      </c>
      <c r="E220" s="27" t="s">
        <v>7</v>
      </c>
      <c r="F220" s="26" t="s">
        <v>7</v>
      </c>
      <c r="G220" s="28" t="s">
        <v>7</v>
      </c>
      <c r="H220" s="29" t="s">
        <v>7</v>
      </c>
      <c r="I220" s="30">
        <f>I221+I229</f>
        <v>4771.4000000000005</v>
      </c>
      <c r="J220" s="30">
        <f t="shared" ref="J220:K220" si="213">J221+J229</f>
        <v>5018.5</v>
      </c>
      <c r="K220" s="30">
        <f t="shared" si="213"/>
        <v>5278.9000000000005</v>
      </c>
      <c r="L220" s="30"/>
      <c r="M220" s="30"/>
      <c r="N220" s="30"/>
      <c r="O220" s="30">
        <f t="shared" si="204"/>
        <v>4771.4000000000005</v>
      </c>
      <c r="P220" s="30">
        <f t="shared" si="205"/>
        <v>5018.5</v>
      </c>
      <c r="Q220" s="31">
        <f t="shared" si="206"/>
        <v>5278.9000000000005</v>
      </c>
      <c r="R220" s="65"/>
      <c r="S220" s="65"/>
      <c r="T220" s="65"/>
      <c r="U220" s="83">
        <f t="shared" si="160"/>
        <v>4771.4000000000005</v>
      </c>
      <c r="V220" s="83">
        <f t="shared" si="161"/>
        <v>5018.5</v>
      </c>
      <c r="W220" s="83">
        <f t="shared" si="162"/>
        <v>5278.9000000000005</v>
      </c>
      <c r="X220" s="83"/>
      <c r="Y220" s="83"/>
      <c r="Z220" s="83"/>
      <c r="AA220" s="83">
        <f t="shared" si="134"/>
        <v>4771.4000000000005</v>
      </c>
      <c r="AB220" s="83">
        <f t="shared" si="135"/>
        <v>5018.5</v>
      </c>
      <c r="AC220" s="83">
        <f t="shared" si="136"/>
        <v>5278.9000000000005</v>
      </c>
    </row>
    <row r="221" spans="1:29" s="3" customFormat="1" ht="33.75" x14ac:dyDescent="0.2">
      <c r="A221" s="34" t="s">
        <v>338</v>
      </c>
      <c r="B221" s="24">
        <v>63</v>
      </c>
      <c r="C221" s="25">
        <v>113</v>
      </c>
      <c r="D221" s="26">
        <v>5</v>
      </c>
      <c r="E221" s="27">
        <v>0</v>
      </c>
      <c r="F221" s="26">
        <v>0</v>
      </c>
      <c r="G221" s="28">
        <v>0</v>
      </c>
      <c r="H221" s="29"/>
      <c r="I221" s="30">
        <f>I222</f>
        <v>4744.3</v>
      </c>
      <c r="J221" s="30">
        <f t="shared" ref="J221:K221" si="214">J222</f>
        <v>4991.3999999999996</v>
      </c>
      <c r="K221" s="30">
        <f t="shared" si="214"/>
        <v>5251.8</v>
      </c>
      <c r="L221" s="30"/>
      <c r="M221" s="30"/>
      <c r="N221" s="30"/>
      <c r="O221" s="30">
        <f t="shared" si="204"/>
        <v>4744.3</v>
      </c>
      <c r="P221" s="30">
        <f t="shared" si="205"/>
        <v>4991.3999999999996</v>
      </c>
      <c r="Q221" s="31">
        <f t="shared" si="206"/>
        <v>5251.8</v>
      </c>
      <c r="R221" s="65"/>
      <c r="S221" s="65"/>
      <c r="T221" s="65"/>
      <c r="U221" s="83">
        <f t="shared" si="160"/>
        <v>4744.3</v>
      </c>
      <c r="V221" s="83">
        <f t="shared" si="161"/>
        <v>4991.3999999999996</v>
      </c>
      <c r="W221" s="83">
        <f t="shared" si="162"/>
        <v>5251.8</v>
      </c>
      <c r="X221" s="83"/>
      <c r="Y221" s="83"/>
      <c r="Z221" s="83"/>
      <c r="AA221" s="83">
        <f t="shared" si="134"/>
        <v>4744.3</v>
      </c>
      <c r="AB221" s="83">
        <f t="shared" si="135"/>
        <v>4991.3999999999996</v>
      </c>
      <c r="AC221" s="83">
        <f t="shared" si="136"/>
        <v>5251.8</v>
      </c>
    </row>
    <row r="222" spans="1:29" s="3" customFormat="1" x14ac:dyDescent="0.2">
      <c r="A222" s="34" t="s">
        <v>334</v>
      </c>
      <c r="B222" s="24">
        <v>63</v>
      </c>
      <c r="C222" s="25">
        <v>113</v>
      </c>
      <c r="D222" s="26">
        <v>5</v>
      </c>
      <c r="E222" s="27">
        <v>3</v>
      </c>
      <c r="F222" s="26" t="s">
        <v>2</v>
      </c>
      <c r="G222" s="28">
        <v>0</v>
      </c>
      <c r="H222" s="29"/>
      <c r="I222" s="30">
        <f>I226+I223</f>
        <v>4744.3</v>
      </c>
      <c r="J222" s="30">
        <f t="shared" ref="J222:K222" si="215">J226+J223</f>
        <v>4991.3999999999996</v>
      </c>
      <c r="K222" s="30">
        <f t="shared" si="215"/>
        <v>5251.8</v>
      </c>
      <c r="L222" s="30"/>
      <c r="M222" s="30"/>
      <c r="N222" s="30"/>
      <c r="O222" s="30">
        <f t="shared" si="204"/>
        <v>4744.3</v>
      </c>
      <c r="P222" s="30">
        <f t="shared" si="205"/>
        <v>4991.3999999999996</v>
      </c>
      <c r="Q222" s="31">
        <f t="shared" si="206"/>
        <v>5251.8</v>
      </c>
      <c r="R222" s="65"/>
      <c r="S222" s="65"/>
      <c r="T222" s="65"/>
      <c r="U222" s="83">
        <f t="shared" si="160"/>
        <v>4744.3</v>
      </c>
      <c r="V222" s="83">
        <f t="shared" si="161"/>
        <v>4991.3999999999996</v>
      </c>
      <c r="W222" s="83">
        <f t="shared" si="162"/>
        <v>5251.8</v>
      </c>
      <c r="X222" s="83"/>
      <c r="Y222" s="83"/>
      <c r="Z222" s="83"/>
      <c r="AA222" s="83">
        <f t="shared" si="134"/>
        <v>4744.3</v>
      </c>
      <c r="AB222" s="83">
        <f t="shared" si="135"/>
        <v>4991.3999999999996</v>
      </c>
      <c r="AC222" s="83">
        <f t="shared" si="136"/>
        <v>5251.8</v>
      </c>
    </row>
    <row r="223" spans="1:29" s="3" customFormat="1" ht="30.6" customHeight="1" x14ac:dyDescent="0.2">
      <c r="A223" s="23" t="s">
        <v>185</v>
      </c>
      <c r="B223" s="24">
        <v>63</v>
      </c>
      <c r="C223" s="25">
        <v>113</v>
      </c>
      <c r="D223" s="26">
        <v>5</v>
      </c>
      <c r="E223" s="27">
        <v>3</v>
      </c>
      <c r="F223" s="26" t="s">
        <v>2</v>
      </c>
      <c r="G223" s="28">
        <v>80300</v>
      </c>
      <c r="H223" s="29"/>
      <c r="I223" s="30">
        <f>I224</f>
        <v>75</v>
      </c>
      <c r="J223" s="30">
        <f t="shared" ref="J223:K224" si="216">J224</f>
        <v>75</v>
      </c>
      <c r="K223" s="30">
        <f t="shared" si="216"/>
        <v>75</v>
      </c>
      <c r="L223" s="30"/>
      <c r="M223" s="30"/>
      <c r="N223" s="30"/>
      <c r="O223" s="30">
        <f t="shared" si="204"/>
        <v>75</v>
      </c>
      <c r="P223" s="30">
        <f t="shared" si="205"/>
        <v>75</v>
      </c>
      <c r="Q223" s="31">
        <f t="shared" si="206"/>
        <v>75</v>
      </c>
      <c r="R223" s="65"/>
      <c r="S223" s="65"/>
      <c r="T223" s="65"/>
      <c r="U223" s="83">
        <f t="shared" si="160"/>
        <v>75</v>
      </c>
      <c r="V223" s="83">
        <f t="shared" si="161"/>
        <v>75</v>
      </c>
      <c r="W223" s="83">
        <f t="shared" si="162"/>
        <v>75</v>
      </c>
      <c r="X223" s="83"/>
      <c r="Y223" s="83"/>
      <c r="Z223" s="83"/>
      <c r="AA223" s="83">
        <f t="shared" ref="AA223:AA296" si="217">U223+X223</f>
        <v>75</v>
      </c>
      <c r="AB223" s="83">
        <f t="shared" ref="AB223:AB296" si="218">V223+Y223</f>
        <v>75</v>
      </c>
      <c r="AC223" s="83">
        <f t="shared" ref="AC223:AC296" si="219">W223+Z223</f>
        <v>75</v>
      </c>
    </row>
    <row r="224" spans="1:29" s="3" customFormat="1" ht="29.1" customHeight="1" x14ac:dyDescent="0.2">
      <c r="A224" s="23" t="s">
        <v>81</v>
      </c>
      <c r="B224" s="24">
        <v>63</v>
      </c>
      <c r="C224" s="25">
        <v>113</v>
      </c>
      <c r="D224" s="26">
        <v>5</v>
      </c>
      <c r="E224" s="27">
        <v>3</v>
      </c>
      <c r="F224" s="26" t="s">
        <v>2</v>
      </c>
      <c r="G224" s="28">
        <v>80300</v>
      </c>
      <c r="H224" s="29">
        <v>600</v>
      </c>
      <c r="I224" s="30">
        <f>I225</f>
        <v>75</v>
      </c>
      <c r="J224" s="30">
        <f t="shared" si="216"/>
        <v>75</v>
      </c>
      <c r="K224" s="30">
        <f t="shared" si="216"/>
        <v>75</v>
      </c>
      <c r="L224" s="30"/>
      <c r="M224" s="30"/>
      <c r="N224" s="30"/>
      <c r="O224" s="30">
        <f t="shared" si="204"/>
        <v>75</v>
      </c>
      <c r="P224" s="30">
        <f t="shared" si="205"/>
        <v>75</v>
      </c>
      <c r="Q224" s="31">
        <f t="shared" si="206"/>
        <v>75</v>
      </c>
      <c r="R224" s="65"/>
      <c r="S224" s="65"/>
      <c r="T224" s="65"/>
      <c r="U224" s="83">
        <f t="shared" si="160"/>
        <v>75</v>
      </c>
      <c r="V224" s="83">
        <f t="shared" si="161"/>
        <v>75</v>
      </c>
      <c r="W224" s="83">
        <f t="shared" si="162"/>
        <v>75</v>
      </c>
      <c r="X224" s="83"/>
      <c r="Y224" s="83"/>
      <c r="Z224" s="83"/>
      <c r="AA224" s="83">
        <f t="shared" si="217"/>
        <v>75</v>
      </c>
      <c r="AB224" s="83">
        <f t="shared" si="218"/>
        <v>75</v>
      </c>
      <c r="AC224" s="83">
        <f t="shared" si="219"/>
        <v>75</v>
      </c>
    </row>
    <row r="225" spans="1:29" s="3" customFormat="1" x14ac:dyDescent="0.2">
      <c r="A225" s="23" t="s">
        <v>155</v>
      </c>
      <c r="B225" s="24">
        <v>63</v>
      </c>
      <c r="C225" s="25">
        <v>113</v>
      </c>
      <c r="D225" s="26">
        <v>5</v>
      </c>
      <c r="E225" s="27">
        <v>3</v>
      </c>
      <c r="F225" s="26" t="s">
        <v>2</v>
      </c>
      <c r="G225" s="28">
        <v>80300</v>
      </c>
      <c r="H225" s="29">
        <v>610</v>
      </c>
      <c r="I225" s="30">
        <v>75</v>
      </c>
      <c r="J225" s="30">
        <v>75</v>
      </c>
      <c r="K225" s="30">
        <v>75</v>
      </c>
      <c r="L225" s="30"/>
      <c r="M225" s="30"/>
      <c r="N225" s="30"/>
      <c r="O225" s="30">
        <f t="shared" si="204"/>
        <v>75</v>
      </c>
      <c r="P225" s="30">
        <f t="shared" si="205"/>
        <v>75</v>
      </c>
      <c r="Q225" s="31">
        <f t="shared" si="206"/>
        <v>75</v>
      </c>
      <c r="R225" s="65"/>
      <c r="S225" s="65"/>
      <c r="T225" s="65"/>
      <c r="U225" s="83">
        <f t="shared" si="160"/>
        <v>75</v>
      </c>
      <c r="V225" s="83">
        <f t="shared" si="161"/>
        <v>75</v>
      </c>
      <c r="W225" s="83">
        <f t="shared" si="162"/>
        <v>75</v>
      </c>
      <c r="X225" s="83"/>
      <c r="Y225" s="83"/>
      <c r="Z225" s="83"/>
      <c r="AA225" s="83">
        <f t="shared" si="217"/>
        <v>75</v>
      </c>
      <c r="AB225" s="83">
        <f t="shared" si="218"/>
        <v>75</v>
      </c>
      <c r="AC225" s="83">
        <f t="shared" si="219"/>
        <v>75</v>
      </c>
    </row>
    <row r="226" spans="1:29" s="3" customFormat="1" ht="35.1" customHeight="1" x14ac:dyDescent="0.2">
      <c r="A226" s="23" t="s">
        <v>225</v>
      </c>
      <c r="B226" s="24">
        <v>63</v>
      </c>
      <c r="C226" s="25">
        <v>113</v>
      </c>
      <c r="D226" s="26">
        <v>5</v>
      </c>
      <c r="E226" s="27">
        <v>3</v>
      </c>
      <c r="F226" s="26" t="s">
        <v>2</v>
      </c>
      <c r="G226" s="28" t="s">
        <v>224</v>
      </c>
      <c r="H226" s="29" t="s">
        <v>7</v>
      </c>
      <c r="I226" s="30">
        <f>I227</f>
        <v>4669.3</v>
      </c>
      <c r="J226" s="30">
        <f t="shared" ref="J226:K226" si="220">J227</f>
        <v>4916.3999999999996</v>
      </c>
      <c r="K226" s="30">
        <f t="shared" si="220"/>
        <v>5176.8</v>
      </c>
      <c r="L226" s="30"/>
      <c r="M226" s="30"/>
      <c r="N226" s="30"/>
      <c r="O226" s="30">
        <f t="shared" si="204"/>
        <v>4669.3</v>
      </c>
      <c r="P226" s="30">
        <f t="shared" si="205"/>
        <v>4916.3999999999996</v>
      </c>
      <c r="Q226" s="31">
        <f t="shared" si="206"/>
        <v>5176.8</v>
      </c>
      <c r="R226" s="65"/>
      <c r="S226" s="65"/>
      <c r="T226" s="65"/>
      <c r="U226" s="83">
        <f t="shared" si="160"/>
        <v>4669.3</v>
      </c>
      <c r="V226" s="83">
        <f t="shared" si="161"/>
        <v>4916.3999999999996</v>
      </c>
      <c r="W226" s="83">
        <f t="shared" si="162"/>
        <v>5176.8</v>
      </c>
      <c r="X226" s="83"/>
      <c r="Y226" s="83"/>
      <c r="Z226" s="83"/>
      <c r="AA226" s="83">
        <f t="shared" si="217"/>
        <v>4669.3</v>
      </c>
      <c r="AB226" s="83">
        <f t="shared" si="218"/>
        <v>4916.3999999999996</v>
      </c>
      <c r="AC226" s="83">
        <f t="shared" si="219"/>
        <v>5176.8</v>
      </c>
    </row>
    <row r="227" spans="1:29" s="3" customFormat="1" ht="27" customHeight="1" x14ac:dyDescent="0.2">
      <c r="A227" s="23" t="s">
        <v>81</v>
      </c>
      <c r="B227" s="24">
        <v>63</v>
      </c>
      <c r="C227" s="25">
        <v>113</v>
      </c>
      <c r="D227" s="26">
        <v>5</v>
      </c>
      <c r="E227" s="27">
        <v>3</v>
      </c>
      <c r="F227" s="26" t="s">
        <v>2</v>
      </c>
      <c r="G227" s="28" t="s">
        <v>224</v>
      </c>
      <c r="H227" s="29">
        <v>600</v>
      </c>
      <c r="I227" s="30">
        <f>I228</f>
        <v>4669.3</v>
      </c>
      <c r="J227" s="30">
        <f t="shared" ref="J227:K227" si="221">J228</f>
        <v>4916.3999999999996</v>
      </c>
      <c r="K227" s="30">
        <f t="shared" si="221"/>
        <v>5176.8</v>
      </c>
      <c r="L227" s="30"/>
      <c r="M227" s="30"/>
      <c r="N227" s="30"/>
      <c r="O227" s="30">
        <f t="shared" si="204"/>
        <v>4669.3</v>
      </c>
      <c r="P227" s="30">
        <f t="shared" si="205"/>
        <v>4916.3999999999996</v>
      </c>
      <c r="Q227" s="31">
        <f t="shared" si="206"/>
        <v>5176.8</v>
      </c>
      <c r="R227" s="65"/>
      <c r="S227" s="65"/>
      <c r="T227" s="65"/>
      <c r="U227" s="83">
        <f t="shared" si="160"/>
        <v>4669.3</v>
      </c>
      <c r="V227" s="83">
        <f t="shared" si="161"/>
        <v>4916.3999999999996</v>
      </c>
      <c r="W227" s="83">
        <f t="shared" si="162"/>
        <v>5176.8</v>
      </c>
      <c r="X227" s="83"/>
      <c r="Y227" s="83"/>
      <c r="Z227" s="83"/>
      <c r="AA227" s="83">
        <f t="shared" si="217"/>
        <v>4669.3</v>
      </c>
      <c r="AB227" s="83">
        <f t="shared" si="218"/>
        <v>4916.3999999999996</v>
      </c>
      <c r="AC227" s="83">
        <f t="shared" si="219"/>
        <v>5176.8</v>
      </c>
    </row>
    <row r="228" spans="1:29" s="3" customFormat="1" ht="21.95" customHeight="1" x14ac:dyDescent="0.2">
      <c r="A228" s="23" t="s">
        <v>155</v>
      </c>
      <c r="B228" s="24">
        <v>63</v>
      </c>
      <c r="C228" s="25">
        <v>113</v>
      </c>
      <c r="D228" s="26">
        <v>5</v>
      </c>
      <c r="E228" s="27">
        <v>3</v>
      </c>
      <c r="F228" s="26" t="s">
        <v>2</v>
      </c>
      <c r="G228" s="28" t="s">
        <v>224</v>
      </c>
      <c r="H228" s="29">
        <v>610</v>
      </c>
      <c r="I228" s="30">
        <v>4669.3</v>
      </c>
      <c r="J228" s="30">
        <v>4916.3999999999996</v>
      </c>
      <c r="K228" s="30">
        <v>5176.8</v>
      </c>
      <c r="L228" s="30"/>
      <c r="M228" s="30"/>
      <c r="N228" s="30"/>
      <c r="O228" s="30">
        <f t="shared" si="204"/>
        <v>4669.3</v>
      </c>
      <c r="P228" s="30">
        <f t="shared" si="205"/>
        <v>4916.3999999999996</v>
      </c>
      <c r="Q228" s="31">
        <f t="shared" si="206"/>
        <v>5176.8</v>
      </c>
      <c r="R228" s="65"/>
      <c r="S228" s="65"/>
      <c r="T228" s="65"/>
      <c r="U228" s="83">
        <f t="shared" si="160"/>
        <v>4669.3</v>
      </c>
      <c r="V228" s="83">
        <f t="shared" si="161"/>
        <v>4916.3999999999996</v>
      </c>
      <c r="W228" s="83">
        <f t="shared" si="162"/>
        <v>5176.8</v>
      </c>
      <c r="X228" s="83"/>
      <c r="Y228" s="83"/>
      <c r="Z228" s="83"/>
      <c r="AA228" s="83">
        <f t="shared" si="217"/>
        <v>4669.3</v>
      </c>
      <c r="AB228" s="83">
        <f t="shared" si="218"/>
        <v>4916.3999999999996</v>
      </c>
      <c r="AC228" s="83">
        <f t="shared" si="219"/>
        <v>5176.8</v>
      </c>
    </row>
    <row r="229" spans="1:29" s="3" customFormat="1" ht="52.5" customHeight="1" x14ac:dyDescent="0.2">
      <c r="A229" s="34" t="s">
        <v>332</v>
      </c>
      <c r="B229" s="24">
        <v>63</v>
      </c>
      <c r="C229" s="25">
        <v>113</v>
      </c>
      <c r="D229" s="26">
        <v>11</v>
      </c>
      <c r="E229" s="27">
        <v>0</v>
      </c>
      <c r="F229" s="26">
        <v>0</v>
      </c>
      <c r="G229" s="28">
        <v>0</v>
      </c>
      <c r="H229" s="29"/>
      <c r="I229" s="30">
        <f>I230</f>
        <v>27.1</v>
      </c>
      <c r="J229" s="30">
        <f t="shared" ref="J229:K229" si="222">J230</f>
        <v>27.1</v>
      </c>
      <c r="K229" s="30">
        <f t="shared" si="222"/>
        <v>27.1</v>
      </c>
      <c r="L229" s="30"/>
      <c r="M229" s="30"/>
      <c r="N229" s="30"/>
      <c r="O229" s="30">
        <f t="shared" si="204"/>
        <v>27.1</v>
      </c>
      <c r="P229" s="30">
        <f t="shared" si="205"/>
        <v>27.1</v>
      </c>
      <c r="Q229" s="31">
        <f t="shared" si="206"/>
        <v>27.1</v>
      </c>
      <c r="R229" s="65"/>
      <c r="S229" s="65"/>
      <c r="T229" s="65"/>
      <c r="U229" s="83">
        <f t="shared" si="160"/>
        <v>27.1</v>
      </c>
      <c r="V229" s="83">
        <f t="shared" si="161"/>
        <v>27.1</v>
      </c>
      <c r="W229" s="83">
        <f t="shared" si="162"/>
        <v>27.1</v>
      </c>
      <c r="X229" s="83"/>
      <c r="Y229" s="83"/>
      <c r="Z229" s="83"/>
      <c r="AA229" s="83">
        <f t="shared" si="217"/>
        <v>27.1</v>
      </c>
      <c r="AB229" s="83">
        <f t="shared" si="218"/>
        <v>27.1</v>
      </c>
      <c r="AC229" s="83">
        <f t="shared" si="219"/>
        <v>27.1</v>
      </c>
    </row>
    <row r="230" spans="1:29" s="3" customFormat="1" ht="33.6" customHeight="1" x14ac:dyDescent="0.2">
      <c r="A230" s="34" t="s">
        <v>360</v>
      </c>
      <c r="B230" s="24">
        <v>63</v>
      </c>
      <c r="C230" s="25">
        <v>113</v>
      </c>
      <c r="D230" s="26">
        <v>11</v>
      </c>
      <c r="E230" s="27">
        <v>1</v>
      </c>
      <c r="F230" s="26" t="s">
        <v>2</v>
      </c>
      <c r="G230" s="28" t="s">
        <v>9</v>
      </c>
      <c r="H230" s="29" t="s">
        <v>7</v>
      </c>
      <c r="I230" s="30">
        <f>I231</f>
        <v>27.1</v>
      </c>
      <c r="J230" s="30">
        <f t="shared" ref="J230:K230" si="223">J231</f>
        <v>27.1</v>
      </c>
      <c r="K230" s="30">
        <f t="shared" si="223"/>
        <v>27.1</v>
      </c>
      <c r="L230" s="30"/>
      <c r="M230" s="30"/>
      <c r="N230" s="30"/>
      <c r="O230" s="30">
        <f t="shared" si="204"/>
        <v>27.1</v>
      </c>
      <c r="P230" s="30">
        <f t="shared" si="205"/>
        <v>27.1</v>
      </c>
      <c r="Q230" s="31">
        <f t="shared" si="206"/>
        <v>27.1</v>
      </c>
      <c r="R230" s="65"/>
      <c r="S230" s="65"/>
      <c r="T230" s="65"/>
      <c r="U230" s="83">
        <f t="shared" si="160"/>
        <v>27.1</v>
      </c>
      <c r="V230" s="83">
        <f t="shared" si="161"/>
        <v>27.1</v>
      </c>
      <c r="W230" s="83">
        <f t="shared" si="162"/>
        <v>27.1</v>
      </c>
      <c r="X230" s="83"/>
      <c r="Y230" s="83"/>
      <c r="Z230" s="83"/>
      <c r="AA230" s="83">
        <f t="shared" si="217"/>
        <v>27.1</v>
      </c>
      <c r="AB230" s="83">
        <f t="shared" si="218"/>
        <v>27.1</v>
      </c>
      <c r="AC230" s="83">
        <f t="shared" si="219"/>
        <v>27.1</v>
      </c>
    </row>
    <row r="231" spans="1:29" s="3" customFormat="1" ht="27.95" customHeight="1" x14ac:dyDescent="0.2">
      <c r="A231" s="23" t="s">
        <v>84</v>
      </c>
      <c r="B231" s="24">
        <v>63</v>
      </c>
      <c r="C231" s="25">
        <v>113</v>
      </c>
      <c r="D231" s="26">
        <v>11</v>
      </c>
      <c r="E231" s="27">
        <v>1</v>
      </c>
      <c r="F231" s="26" t="s">
        <v>2</v>
      </c>
      <c r="G231" s="28" t="s">
        <v>83</v>
      </c>
      <c r="H231" s="29" t="s">
        <v>7</v>
      </c>
      <c r="I231" s="30">
        <f>I232</f>
        <v>27.1</v>
      </c>
      <c r="J231" s="30">
        <f t="shared" ref="J231:K231" si="224">J232</f>
        <v>27.1</v>
      </c>
      <c r="K231" s="30">
        <f t="shared" si="224"/>
        <v>27.1</v>
      </c>
      <c r="L231" s="30"/>
      <c r="M231" s="30"/>
      <c r="N231" s="30"/>
      <c r="O231" s="30">
        <f t="shared" si="204"/>
        <v>27.1</v>
      </c>
      <c r="P231" s="30">
        <f t="shared" si="205"/>
        <v>27.1</v>
      </c>
      <c r="Q231" s="31">
        <f t="shared" si="206"/>
        <v>27.1</v>
      </c>
      <c r="R231" s="65"/>
      <c r="S231" s="65"/>
      <c r="T231" s="65"/>
      <c r="U231" s="83">
        <f t="shared" si="160"/>
        <v>27.1</v>
      </c>
      <c r="V231" s="83">
        <f t="shared" si="161"/>
        <v>27.1</v>
      </c>
      <c r="W231" s="83">
        <f t="shared" si="162"/>
        <v>27.1</v>
      </c>
      <c r="X231" s="83"/>
      <c r="Y231" s="83"/>
      <c r="Z231" s="83"/>
      <c r="AA231" s="83">
        <f t="shared" si="217"/>
        <v>27.1</v>
      </c>
      <c r="AB231" s="83">
        <f t="shared" si="218"/>
        <v>27.1</v>
      </c>
      <c r="AC231" s="83">
        <f t="shared" si="219"/>
        <v>27.1</v>
      </c>
    </row>
    <row r="232" spans="1:29" s="3" customFormat="1" ht="27.95" customHeight="1" x14ac:dyDescent="0.2">
      <c r="A232" s="23" t="s">
        <v>14</v>
      </c>
      <c r="B232" s="24">
        <v>63</v>
      </c>
      <c r="C232" s="25">
        <v>113</v>
      </c>
      <c r="D232" s="26">
        <v>11</v>
      </c>
      <c r="E232" s="27">
        <v>1</v>
      </c>
      <c r="F232" s="26" t="s">
        <v>2</v>
      </c>
      <c r="G232" s="28" t="s">
        <v>83</v>
      </c>
      <c r="H232" s="29">
        <v>200</v>
      </c>
      <c r="I232" s="30">
        <f>I233</f>
        <v>27.1</v>
      </c>
      <c r="J232" s="30">
        <f t="shared" ref="J232:K232" si="225">J233</f>
        <v>27.1</v>
      </c>
      <c r="K232" s="30">
        <f t="shared" si="225"/>
        <v>27.1</v>
      </c>
      <c r="L232" s="30"/>
      <c r="M232" s="30"/>
      <c r="N232" s="30"/>
      <c r="O232" s="30">
        <f t="shared" si="204"/>
        <v>27.1</v>
      </c>
      <c r="P232" s="30">
        <f t="shared" si="205"/>
        <v>27.1</v>
      </c>
      <c r="Q232" s="31">
        <f t="shared" si="206"/>
        <v>27.1</v>
      </c>
      <c r="R232" s="65"/>
      <c r="S232" s="65"/>
      <c r="T232" s="65"/>
      <c r="U232" s="83">
        <f t="shared" si="160"/>
        <v>27.1</v>
      </c>
      <c r="V232" s="83">
        <f t="shared" si="161"/>
        <v>27.1</v>
      </c>
      <c r="W232" s="83">
        <f t="shared" si="162"/>
        <v>27.1</v>
      </c>
      <c r="X232" s="83"/>
      <c r="Y232" s="83"/>
      <c r="Z232" s="83"/>
      <c r="AA232" s="83">
        <f t="shared" si="217"/>
        <v>27.1</v>
      </c>
      <c r="AB232" s="83">
        <f t="shared" si="218"/>
        <v>27.1</v>
      </c>
      <c r="AC232" s="83">
        <f t="shared" si="219"/>
        <v>27.1</v>
      </c>
    </row>
    <row r="233" spans="1:29" s="3" customFormat="1" ht="24.95" customHeight="1" x14ac:dyDescent="0.2">
      <c r="A233" s="23" t="s">
        <v>13</v>
      </c>
      <c r="B233" s="24">
        <v>63</v>
      </c>
      <c r="C233" s="25">
        <v>113</v>
      </c>
      <c r="D233" s="26">
        <v>11</v>
      </c>
      <c r="E233" s="27">
        <v>1</v>
      </c>
      <c r="F233" s="26" t="s">
        <v>2</v>
      </c>
      <c r="G233" s="28" t="s">
        <v>83</v>
      </c>
      <c r="H233" s="29">
        <v>240</v>
      </c>
      <c r="I233" s="30">
        <v>27.1</v>
      </c>
      <c r="J233" s="30">
        <v>27.1</v>
      </c>
      <c r="K233" s="30">
        <v>27.1</v>
      </c>
      <c r="L233" s="30"/>
      <c r="M233" s="30"/>
      <c r="N233" s="30"/>
      <c r="O233" s="30">
        <f t="shared" si="204"/>
        <v>27.1</v>
      </c>
      <c r="P233" s="30">
        <f t="shared" si="205"/>
        <v>27.1</v>
      </c>
      <c r="Q233" s="31">
        <f t="shared" si="206"/>
        <v>27.1</v>
      </c>
      <c r="R233" s="65"/>
      <c r="S233" s="65"/>
      <c r="T233" s="65"/>
      <c r="U233" s="83">
        <f t="shared" si="160"/>
        <v>27.1</v>
      </c>
      <c r="V233" s="83">
        <f t="shared" si="161"/>
        <v>27.1</v>
      </c>
      <c r="W233" s="83">
        <f t="shared" si="162"/>
        <v>27.1</v>
      </c>
      <c r="X233" s="83"/>
      <c r="Y233" s="83"/>
      <c r="Z233" s="83"/>
      <c r="AA233" s="83">
        <f t="shared" si="217"/>
        <v>27.1</v>
      </c>
      <c r="AB233" s="83">
        <f t="shared" si="218"/>
        <v>27.1</v>
      </c>
      <c r="AC233" s="83">
        <f t="shared" si="219"/>
        <v>27.1</v>
      </c>
    </row>
    <row r="234" spans="1:29" s="3" customFormat="1" ht="20.45" customHeight="1" x14ac:dyDescent="0.2">
      <c r="A234" s="23" t="s">
        <v>108</v>
      </c>
      <c r="B234" s="24">
        <v>63</v>
      </c>
      <c r="C234" s="25">
        <v>400</v>
      </c>
      <c r="D234" s="26" t="s">
        <v>7</v>
      </c>
      <c r="E234" s="27" t="s">
        <v>7</v>
      </c>
      <c r="F234" s="26" t="s">
        <v>7</v>
      </c>
      <c r="G234" s="28" t="s">
        <v>7</v>
      </c>
      <c r="H234" s="29" t="s">
        <v>7</v>
      </c>
      <c r="I234" s="30">
        <f>I235</f>
        <v>914</v>
      </c>
      <c r="J234" s="30">
        <f t="shared" ref="J234:K234" si="226">J235</f>
        <v>939</v>
      </c>
      <c r="K234" s="30">
        <f t="shared" si="226"/>
        <v>914</v>
      </c>
      <c r="L234" s="30"/>
      <c r="M234" s="30"/>
      <c r="N234" s="30"/>
      <c r="O234" s="30">
        <f t="shared" si="204"/>
        <v>914</v>
      </c>
      <c r="P234" s="30">
        <f t="shared" si="205"/>
        <v>939</v>
      </c>
      <c r="Q234" s="31">
        <f t="shared" si="206"/>
        <v>914</v>
      </c>
      <c r="R234" s="65"/>
      <c r="S234" s="65"/>
      <c r="T234" s="65"/>
      <c r="U234" s="83">
        <f t="shared" si="160"/>
        <v>914</v>
      </c>
      <c r="V234" s="83">
        <f t="shared" si="161"/>
        <v>939</v>
      </c>
      <c r="W234" s="83">
        <f t="shared" si="162"/>
        <v>914</v>
      </c>
      <c r="X234" s="83"/>
      <c r="Y234" s="83"/>
      <c r="Z234" s="83"/>
      <c r="AA234" s="83">
        <f t="shared" si="217"/>
        <v>914</v>
      </c>
      <c r="AB234" s="83">
        <f t="shared" si="218"/>
        <v>939</v>
      </c>
      <c r="AC234" s="83">
        <f t="shared" si="219"/>
        <v>914</v>
      </c>
    </row>
    <row r="235" spans="1:29" s="3" customFormat="1" ht="20.100000000000001" customHeight="1" x14ac:dyDescent="0.2">
      <c r="A235" s="23" t="s">
        <v>107</v>
      </c>
      <c r="B235" s="24">
        <v>63</v>
      </c>
      <c r="C235" s="25">
        <v>412</v>
      </c>
      <c r="D235" s="26" t="s">
        <v>7</v>
      </c>
      <c r="E235" s="27" t="s">
        <v>7</v>
      </c>
      <c r="F235" s="26" t="s">
        <v>7</v>
      </c>
      <c r="G235" s="28" t="s">
        <v>7</v>
      </c>
      <c r="H235" s="29" t="s">
        <v>7</v>
      </c>
      <c r="I235" s="30">
        <f>I236</f>
        <v>914</v>
      </c>
      <c r="J235" s="30">
        <f t="shared" ref="J235:K235" si="227">J236</f>
        <v>939</v>
      </c>
      <c r="K235" s="30">
        <f t="shared" si="227"/>
        <v>914</v>
      </c>
      <c r="L235" s="30"/>
      <c r="M235" s="30"/>
      <c r="N235" s="30"/>
      <c r="O235" s="30">
        <f t="shared" si="204"/>
        <v>914</v>
      </c>
      <c r="P235" s="30">
        <f t="shared" si="205"/>
        <v>939</v>
      </c>
      <c r="Q235" s="31">
        <f t="shared" si="206"/>
        <v>914</v>
      </c>
      <c r="R235" s="65"/>
      <c r="S235" s="65"/>
      <c r="T235" s="65"/>
      <c r="U235" s="83">
        <f t="shared" si="160"/>
        <v>914</v>
      </c>
      <c r="V235" s="83">
        <f t="shared" si="161"/>
        <v>939</v>
      </c>
      <c r="W235" s="83">
        <f t="shared" si="162"/>
        <v>914</v>
      </c>
      <c r="X235" s="83"/>
      <c r="Y235" s="83"/>
      <c r="Z235" s="83"/>
      <c r="AA235" s="83">
        <f t="shared" si="217"/>
        <v>914</v>
      </c>
      <c r="AB235" s="83">
        <f t="shared" si="218"/>
        <v>939</v>
      </c>
      <c r="AC235" s="83">
        <f t="shared" si="219"/>
        <v>914</v>
      </c>
    </row>
    <row r="236" spans="1:29" s="3" customFormat="1" ht="39.6" customHeight="1" x14ac:dyDescent="0.2">
      <c r="A236" s="34" t="s">
        <v>338</v>
      </c>
      <c r="B236" s="24">
        <v>63</v>
      </c>
      <c r="C236" s="25">
        <v>412</v>
      </c>
      <c r="D236" s="26" t="s">
        <v>204</v>
      </c>
      <c r="E236" s="27" t="s">
        <v>3</v>
      </c>
      <c r="F236" s="26" t="s">
        <v>2</v>
      </c>
      <c r="G236" s="28" t="s">
        <v>9</v>
      </c>
      <c r="H236" s="29" t="s">
        <v>7</v>
      </c>
      <c r="I236" s="30">
        <f>I237</f>
        <v>914</v>
      </c>
      <c r="J236" s="30">
        <f t="shared" ref="J236:K236" si="228">J237</f>
        <v>939</v>
      </c>
      <c r="K236" s="30">
        <f t="shared" si="228"/>
        <v>914</v>
      </c>
      <c r="L236" s="30"/>
      <c r="M236" s="30"/>
      <c r="N236" s="30"/>
      <c r="O236" s="30">
        <f t="shared" si="204"/>
        <v>914</v>
      </c>
      <c r="P236" s="30">
        <f t="shared" si="205"/>
        <v>939</v>
      </c>
      <c r="Q236" s="31">
        <f t="shared" si="206"/>
        <v>914</v>
      </c>
      <c r="R236" s="65"/>
      <c r="S236" s="65"/>
      <c r="T236" s="65"/>
      <c r="U236" s="83">
        <f t="shared" si="160"/>
        <v>914</v>
      </c>
      <c r="V236" s="83">
        <f t="shared" si="161"/>
        <v>939</v>
      </c>
      <c r="W236" s="83">
        <f t="shared" si="162"/>
        <v>914</v>
      </c>
      <c r="X236" s="83"/>
      <c r="Y236" s="83"/>
      <c r="Z236" s="83"/>
      <c r="AA236" s="83">
        <f t="shared" si="217"/>
        <v>914</v>
      </c>
      <c r="AB236" s="83">
        <f t="shared" si="218"/>
        <v>939</v>
      </c>
      <c r="AC236" s="83">
        <f t="shared" si="219"/>
        <v>914</v>
      </c>
    </row>
    <row r="237" spans="1:29" s="3" customFormat="1" ht="24" customHeight="1" x14ac:dyDescent="0.2">
      <c r="A237" s="34" t="s">
        <v>333</v>
      </c>
      <c r="B237" s="24">
        <v>63</v>
      </c>
      <c r="C237" s="25">
        <v>412</v>
      </c>
      <c r="D237" s="26">
        <v>5</v>
      </c>
      <c r="E237" s="27">
        <v>2</v>
      </c>
      <c r="F237" s="26">
        <v>0</v>
      </c>
      <c r="G237" s="28">
        <v>0</v>
      </c>
      <c r="H237" s="29"/>
      <c r="I237" s="30">
        <f>I241+I244+I238</f>
        <v>914</v>
      </c>
      <c r="J237" s="30">
        <f t="shared" ref="J237:K237" si="229">J241+J244+J238</f>
        <v>939</v>
      </c>
      <c r="K237" s="30">
        <f t="shared" si="229"/>
        <v>914</v>
      </c>
      <c r="L237" s="30"/>
      <c r="M237" s="30"/>
      <c r="N237" s="30"/>
      <c r="O237" s="30">
        <f t="shared" si="204"/>
        <v>914</v>
      </c>
      <c r="P237" s="30">
        <f t="shared" si="205"/>
        <v>939</v>
      </c>
      <c r="Q237" s="31">
        <f t="shared" si="206"/>
        <v>914</v>
      </c>
      <c r="R237" s="65"/>
      <c r="S237" s="65"/>
      <c r="T237" s="65"/>
      <c r="U237" s="83">
        <f t="shared" si="160"/>
        <v>914</v>
      </c>
      <c r="V237" s="83">
        <f t="shared" si="161"/>
        <v>939</v>
      </c>
      <c r="W237" s="83">
        <f t="shared" si="162"/>
        <v>914</v>
      </c>
      <c r="X237" s="83"/>
      <c r="Y237" s="83"/>
      <c r="Z237" s="83"/>
      <c r="AA237" s="83">
        <f t="shared" si="217"/>
        <v>914</v>
      </c>
      <c r="AB237" s="83">
        <f t="shared" si="218"/>
        <v>939</v>
      </c>
      <c r="AC237" s="83">
        <f t="shared" si="219"/>
        <v>914</v>
      </c>
    </row>
    <row r="238" spans="1:29" s="3" customFormat="1" ht="28.5" customHeight="1" x14ac:dyDescent="0.2">
      <c r="A238" s="23" t="s">
        <v>185</v>
      </c>
      <c r="B238" s="24">
        <v>63</v>
      </c>
      <c r="C238" s="25">
        <v>412</v>
      </c>
      <c r="D238" s="26">
        <v>5</v>
      </c>
      <c r="E238" s="27">
        <v>2</v>
      </c>
      <c r="F238" s="26">
        <v>0</v>
      </c>
      <c r="G238" s="28">
        <v>80300</v>
      </c>
      <c r="H238" s="29"/>
      <c r="I238" s="30">
        <f>I239</f>
        <v>0</v>
      </c>
      <c r="J238" s="30">
        <f t="shared" ref="J238:K239" si="230">J239</f>
        <v>25</v>
      </c>
      <c r="K238" s="30">
        <f t="shared" si="230"/>
        <v>0</v>
      </c>
      <c r="L238" s="30"/>
      <c r="M238" s="30"/>
      <c r="N238" s="30"/>
      <c r="O238" s="30">
        <f t="shared" si="204"/>
        <v>0</v>
      </c>
      <c r="P238" s="30">
        <f t="shared" si="205"/>
        <v>25</v>
      </c>
      <c r="Q238" s="31">
        <f t="shared" si="206"/>
        <v>0</v>
      </c>
      <c r="R238" s="65"/>
      <c r="S238" s="65"/>
      <c r="T238" s="65"/>
      <c r="U238" s="83">
        <f t="shared" si="160"/>
        <v>0</v>
      </c>
      <c r="V238" s="83">
        <f t="shared" si="161"/>
        <v>25</v>
      </c>
      <c r="W238" s="83">
        <f t="shared" si="162"/>
        <v>0</v>
      </c>
      <c r="X238" s="83"/>
      <c r="Y238" s="83"/>
      <c r="Z238" s="83"/>
      <c r="AA238" s="83">
        <f t="shared" si="217"/>
        <v>0</v>
      </c>
      <c r="AB238" s="83">
        <f t="shared" si="218"/>
        <v>25</v>
      </c>
      <c r="AC238" s="83">
        <f t="shared" si="219"/>
        <v>0</v>
      </c>
    </row>
    <row r="239" spans="1:29" s="3" customFormat="1" ht="29.1" customHeight="1" x14ac:dyDescent="0.2">
      <c r="A239" s="23" t="s">
        <v>81</v>
      </c>
      <c r="B239" s="24">
        <v>63</v>
      </c>
      <c r="C239" s="25">
        <v>412</v>
      </c>
      <c r="D239" s="26">
        <v>5</v>
      </c>
      <c r="E239" s="27">
        <v>2</v>
      </c>
      <c r="F239" s="26">
        <v>0</v>
      </c>
      <c r="G239" s="28">
        <v>80300</v>
      </c>
      <c r="H239" s="29">
        <v>600</v>
      </c>
      <c r="I239" s="30">
        <f>I240</f>
        <v>0</v>
      </c>
      <c r="J239" s="30">
        <f t="shared" si="230"/>
        <v>25</v>
      </c>
      <c r="K239" s="30">
        <f t="shared" si="230"/>
        <v>0</v>
      </c>
      <c r="L239" s="30"/>
      <c r="M239" s="30"/>
      <c r="N239" s="30"/>
      <c r="O239" s="30">
        <f t="shared" si="204"/>
        <v>0</v>
      </c>
      <c r="P239" s="30">
        <f t="shared" si="205"/>
        <v>25</v>
      </c>
      <c r="Q239" s="31">
        <f t="shared" si="206"/>
        <v>0</v>
      </c>
      <c r="R239" s="65"/>
      <c r="S239" s="65"/>
      <c r="T239" s="65"/>
      <c r="U239" s="83">
        <f t="shared" si="160"/>
        <v>0</v>
      </c>
      <c r="V239" s="83">
        <f t="shared" si="161"/>
        <v>25</v>
      </c>
      <c r="W239" s="83">
        <f t="shared" si="162"/>
        <v>0</v>
      </c>
      <c r="X239" s="83"/>
      <c r="Y239" s="83"/>
      <c r="Z239" s="83"/>
      <c r="AA239" s="83">
        <f t="shared" si="217"/>
        <v>0</v>
      </c>
      <c r="AB239" s="83">
        <f t="shared" si="218"/>
        <v>25</v>
      </c>
      <c r="AC239" s="83">
        <f t="shared" si="219"/>
        <v>0</v>
      </c>
    </row>
    <row r="240" spans="1:29" s="3" customFormat="1" ht="18.600000000000001" customHeight="1" x14ac:dyDescent="0.2">
      <c r="A240" s="23" t="s">
        <v>155</v>
      </c>
      <c r="B240" s="24">
        <v>63</v>
      </c>
      <c r="C240" s="25">
        <v>412</v>
      </c>
      <c r="D240" s="26">
        <v>5</v>
      </c>
      <c r="E240" s="27">
        <v>2</v>
      </c>
      <c r="F240" s="26">
        <v>0</v>
      </c>
      <c r="G240" s="28">
        <v>80300</v>
      </c>
      <c r="H240" s="29">
        <v>610</v>
      </c>
      <c r="I240" s="30">
        <v>0</v>
      </c>
      <c r="J240" s="30">
        <v>25</v>
      </c>
      <c r="K240" s="30">
        <v>0</v>
      </c>
      <c r="L240" s="30"/>
      <c r="M240" s="30"/>
      <c r="N240" s="30"/>
      <c r="O240" s="30">
        <f t="shared" si="204"/>
        <v>0</v>
      </c>
      <c r="P240" s="30">
        <f t="shared" si="205"/>
        <v>25</v>
      </c>
      <c r="Q240" s="31">
        <f t="shared" si="206"/>
        <v>0</v>
      </c>
      <c r="R240" s="65"/>
      <c r="S240" s="65"/>
      <c r="T240" s="65"/>
      <c r="U240" s="83">
        <f t="shared" si="160"/>
        <v>0</v>
      </c>
      <c r="V240" s="83">
        <f t="shared" si="161"/>
        <v>25</v>
      </c>
      <c r="W240" s="83">
        <f t="shared" si="162"/>
        <v>0</v>
      </c>
      <c r="X240" s="83"/>
      <c r="Y240" s="83"/>
      <c r="Z240" s="83"/>
      <c r="AA240" s="83">
        <f t="shared" si="217"/>
        <v>0</v>
      </c>
      <c r="AB240" s="83">
        <f t="shared" si="218"/>
        <v>25</v>
      </c>
      <c r="AC240" s="83">
        <f t="shared" si="219"/>
        <v>0</v>
      </c>
    </row>
    <row r="241" spans="1:29" s="3" customFormat="1" ht="45.95" customHeight="1" x14ac:dyDescent="0.2">
      <c r="A241" s="23" t="s">
        <v>223</v>
      </c>
      <c r="B241" s="24">
        <v>63</v>
      </c>
      <c r="C241" s="25">
        <v>412</v>
      </c>
      <c r="D241" s="26" t="s">
        <v>204</v>
      </c>
      <c r="E241" s="27">
        <v>2</v>
      </c>
      <c r="F241" s="26" t="s">
        <v>2</v>
      </c>
      <c r="G241" s="28" t="s">
        <v>222</v>
      </c>
      <c r="H241" s="29" t="s">
        <v>7</v>
      </c>
      <c r="I241" s="30">
        <f>I242</f>
        <v>878</v>
      </c>
      <c r="J241" s="30">
        <f t="shared" ref="J241:K241" si="231">J242</f>
        <v>878</v>
      </c>
      <c r="K241" s="30">
        <f t="shared" si="231"/>
        <v>878</v>
      </c>
      <c r="L241" s="30"/>
      <c r="M241" s="30"/>
      <c r="N241" s="30"/>
      <c r="O241" s="30">
        <f t="shared" si="204"/>
        <v>878</v>
      </c>
      <c r="P241" s="30">
        <f t="shared" si="205"/>
        <v>878</v>
      </c>
      <c r="Q241" s="31">
        <f t="shared" si="206"/>
        <v>878</v>
      </c>
      <c r="R241" s="65"/>
      <c r="S241" s="65"/>
      <c r="T241" s="65"/>
      <c r="U241" s="83">
        <f t="shared" si="160"/>
        <v>878</v>
      </c>
      <c r="V241" s="83">
        <f t="shared" si="161"/>
        <v>878</v>
      </c>
      <c r="W241" s="83">
        <f t="shared" si="162"/>
        <v>878</v>
      </c>
      <c r="X241" s="83"/>
      <c r="Y241" s="83"/>
      <c r="Z241" s="83"/>
      <c r="AA241" s="83">
        <f t="shared" si="217"/>
        <v>878</v>
      </c>
      <c r="AB241" s="83">
        <f t="shared" si="218"/>
        <v>878</v>
      </c>
      <c r="AC241" s="83">
        <f t="shared" si="219"/>
        <v>878</v>
      </c>
    </row>
    <row r="242" spans="1:29" s="3" customFormat="1" ht="26.1" customHeight="1" x14ac:dyDescent="0.2">
      <c r="A242" s="23" t="s">
        <v>81</v>
      </c>
      <c r="B242" s="24">
        <v>63</v>
      </c>
      <c r="C242" s="25">
        <v>412</v>
      </c>
      <c r="D242" s="26" t="s">
        <v>204</v>
      </c>
      <c r="E242" s="27">
        <v>2</v>
      </c>
      <c r="F242" s="26" t="s">
        <v>2</v>
      </c>
      <c r="G242" s="28" t="s">
        <v>222</v>
      </c>
      <c r="H242" s="29">
        <v>600</v>
      </c>
      <c r="I242" s="30">
        <f>I243</f>
        <v>878</v>
      </c>
      <c r="J242" s="30">
        <f t="shared" ref="J242:K242" si="232">J243</f>
        <v>878</v>
      </c>
      <c r="K242" s="30">
        <f t="shared" si="232"/>
        <v>878</v>
      </c>
      <c r="L242" s="30"/>
      <c r="M242" s="30"/>
      <c r="N242" s="30"/>
      <c r="O242" s="30">
        <f t="shared" si="204"/>
        <v>878</v>
      </c>
      <c r="P242" s="30">
        <f t="shared" si="205"/>
        <v>878</v>
      </c>
      <c r="Q242" s="31">
        <f t="shared" si="206"/>
        <v>878</v>
      </c>
      <c r="R242" s="65"/>
      <c r="S242" s="65"/>
      <c r="T242" s="65"/>
      <c r="U242" s="83">
        <f t="shared" si="160"/>
        <v>878</v>
      </c>
      <c r="V242" s="83">
        <f t="shared" si="161"/>
        <v>878</v>
      </c>
      <c r="W242" s="83">
        <f t="shared" si="162"/>
        <v>878</v>
      </c>
      <c r="X242" s="83"/>
      <c r="Y242" s="83"/>
      <c r="Z242" s="83"/>
      <c r="AA242" s="83">
        <f t="shared" si="217"/>
        <v>878</v>
      </c>
      <c r="AB242" s="83">
        <f t="shared" si="218"/>
        <v>878</v>
      </c>
      <c r="AC242" s="83">
        <f t="shared" si="219"/>
        <v>878</v>
      </c>
    </row>
    <row r="243" spans="1:29" s="3" customFormat="1" x14ac:dyDescent="0.2">
      <c r="A243" s="23" t="s">
        <v>155</v>
      </c>
      <c r="B243" s="24">
        <v>63</v>
      </c>
      <c r="C243" s="25">
        <v>412</v>
      </c>
      <c r="D243" s="26" t="s">
        <v>204</v>
      </c>
      <c r="E243" s="27">
        <v>2</v>
      </c>
      <c r="F243" s="26" t="s">
        <v>2</v>
      </c>
      <c r="G243" s="28" t="s">
        <v>222</v>
      </c>
      <c r="H243" s="29">
        <v>610</v>
      </c>
      <c r="I243" s="30">
        <v>878</v>
      </c>
      <c r="J243" s="30">
        <v>878</v>
      </c>
      <c r="K243" s="30">
        <v>878</v>
      </c>
      <c r="L243" s="30"/>
      <c r="M243" s="30"/>
      <c r="N243" s="30"/>
      <c r="O243" s="30">
        <f t="shared" si="204"/>
        <v>878</v>
      </c>
      <c r="P243" s="30">
        <f t="shared" si="205"/>
        <v>878</v>
      </c>
      <c r="Q243" s="31">
        <f t="shared" si="206"/>
        <v>878</v>
      </c>
      <c r="R243" s="65"/>
      <c r="S243" s="65"/>
      <c r="T243" s="65"/>
      <c r="U243" s="83">
        <f t="shared" si="160"/>
        <v>878</v>
      </c>
      <c r="V243" s="83">
        <f t="shared" si="161"/>
        <v>878</v>
      </c>
      <c r="W243" s="83">
        <f t="shared" si="162"/>
        <v>878</v>
      </c>
      <c r="X243" s="83"/>
      <c r="Y243" s="83"/>
      <c r="Z243" s="83"/>
      <c r="AA243" s="83">
        <f t="shared" si="217"/>
        <v>878</v>
      </c>
      <c r="AB243" s="83">
        <f t="shared" si="218"/>
        <v>878</v>
      </c>
      <c r="AC243" s="83">
        <f t="shared" si="219"/>
        <v>878</v>
      </c>
    </row>
    <row r="244" spans="1:29" s="3" customFormat="1" ht="22.5" x14ac:dyDescent="0.2">
      <c r="A244" s="23" t="s">
        <v>289</v>
      </c>
      <c r="B244" s="24">
        <v>63</v>
      </c>
      <c r="C244" s="25">
        <v>412</v>
      </c>
      <c r="D244" s="26" t="s">
        <v>204</v>
      </c>
      <c r="E244" s="27">
        <v>2</v>
      </c>
      <c r="F244" s="26" t="s">
        <v>2</v>
      </c>
      <c r="G244" s="28" t="s">
        <v>221</v>
      </c>
      <c r="H244" s="29" t="s">
        <v>7</v>
      </c>
      <c r="I244" s="30">
        <f>I245</f>
        <v>36</v>
      </c>
      <c r="J244" s="30">
        <f t="shared" ref="J244:K244" si="233">J245</f>
        <v>36</v>
      </c>
      <c r="K244" s="30">
        <f t="shared" si="233"/>
        <v>36</v>
      </c>
      <c r="L244" s="30"/>
      <c r="M244" s="30"/>
      <c r="N244" s="30"/>
      <c r="O244" s="30">
        <f t="shared" si="204"/>
        <v>36</v>
      </c>
      <c r="P244" s="30">
        <f t="shared" si="205"/>
        <v>36</v>
      </c>
      <c r="Q244" s="31">
        <f t="shared" si="206"/>
        <v>36</v>
      </c>
      <c r="R244" s="65"/>
      <c r="S244" s="65"/>
      <c r="T244" s="65"/>
      <c r="U244" s="83">
        <f t="shared" si="160"/>
        <v>36</v>
      </c>
      <c r="V244" s="83">
        <f t="shared" si="161"/>
        <v>36</v>
      </c>
      <c r="W244" s="83">
        <f t="shared" si="162"/>
        <v>36</v>
      </c>
      <c r="X244" s="83"/>
      <c r="Y244" s="83"/>
      <c r="Z244" s="83"/>
      <c r="AA244" s="83">
        <f t="shared" si="217"/>
        <v>36</v>
      </c>
      <c r="AB244" s="83">
        <f t="shared" si="218"/>
        <v>36</v>
      </c>
      <c r="AC244" s="83">
        <f t="shared" si="219"/>
        <v>36</v>
      </c>
    </row>
    <row r="245" spans="1:29" s="3" customFormat="1" ht="27" customHeight="1" x14ac:dyDescent="0.2">
      <c r="A245" s="23" t="s">
        <v>81</v>
      </c>
      <c r="B245" s="24">
        <v>63</v>
      </c>
      <c r="C245" s="25">
        <v>412</v>
      </c>
      <c r="D245" s="26" t="s">
        <v>204</v>
      </c>
      <c r="E245" s="27">
        <v>2</v>
      </c>
      <c r="F245" s="26" t="s">
        <v>2</v>
      </c>
      <c r="G245" s="28" t="s">
        <v>221</v>
      </c>
      <c r="H245" s="29">
        <v>600</v>
      </c>
      <c r="I245" s="30">
        <f>I246</f>
        <v>36</v>
      </c>
      <c r="J245" s="30">
        <f t="shared" ref="J245:K245" si="234">J246</f>
        <v>36</v>
      </c>
      <c r="K245" s="30">
        <f t="shared" si="234"/>
        <v>36</v>
      </c>
      <c r="L245" s="30"/>
      <c r="M245" s="30"/>
      <c r="N245" s="30"/>
      <c r="O245" s="30">
        <f t="shared" si="204"/>
        <v>36</v>
      </c>
      <c r="P245" s="30">
        <f t="shared" si="205"/>
        <v>36</v>
      </c>
      <c r="Q245" s="31">
        <f t="shared" si="206"/>
        <v>36</v>
      </c>
      <c r="R245" s="65"/>
      <c r="S245" s="65"/>
      <c r="T245" s="65"/>
      <c r="U245" s="83">
        <f t="shared" si="160"/>
        <v>36</v>
      </c>
      <c r="V245" s="83">
        <f t="shared" si="161"/>
        <v>36</v>
      </c>
      <c r="W245" s="83">
        <f t="shared" si="162"/>
        <v>36</v>
      </c>
      <c r="X245" s="83"/>
      <c r="Y245" s="83"/>
      <c r="Z245" s="83"/>
      <c r="AA245" s="83">
        <f t="shared" si="217"/>
        <v>36</v>
      </c>
      <c r="AB245" s="83">
        <f t="shared" si="218"/>
        <v>36</v>
      </c>
      <c r="AC245" s="83">
        <f t="shared" si="219"/>
        <v>36</v>
      </c>
    </row>
    <row r="246" spans="1:29" s="3" customFormat="1" x14ac:dyDescent="0.2">
      <c r="A246" s="23" t="s">
        <v>155</v>
      </c>
      <c r="B246" s="24">
        <v>63</v>
      </c>
      <c r="C246" s="25">
        <v>412</v>
      </c>
      <c r="D246" s="26" t="s">
        <v>204</v>
      </c>
      <c r="E246" s="27">
        <v>2</v>
      </c>
      <c r="F246" s="26" t="s">
        <v>2</v>
      </c>
      <c r="G246" s="28" t="s">
        <v>221</v>
      </c>
      <c r="H246" s="29">
        <v>610</v>
      </c>
      <c r="I246" s="30">
        <v>36</v>
      </c>
      <c r="J246" s="30">
        <v>36</v>
      </c>
      <c r="K246" s="30">
        <v>36</v>
      </c>
      <c r="L246" s="30"/>
      <c r="M246" s="30"/>
      <c r="N246" s="30"/>
      <c r="O246" s="30">
        <f t="shared" si="204"/>
        <v>36</v>
      </c>
      <c r="P246" s="30">
        <f t="shared" si="205"/>
        <v>36</v>
      </c>
      <c r="Q246" s="31">
        <f t="shared" si="206"/>
        <v>36</v>
      </c>
      <c r="R246" s="65"/>
      <c r="S246" s="65"/>
      <c r="T246" s="65"/>
      <c r="U246" s="83">
        <f t="shared" si="160"/>
        <v>36</v>
      </c>
      <c r="V246" s="83">
        <f t="shared" si="161"/>
        <v>36</v>
      </c>
      <c r="W246" s="83">
        <f t="shared" si="162"/>
        <v>36</v>
      </c>
      <c r="X246" s="83"/>
      <c r="Y246" s="83"/>
      <c r="Z246" s="83"/>
      <c r="AA246" s="83">
        <f t="shared" si="217"/>
        <v>36</v>
      </c>
      <c r="AB246" s="83">
        <f t="shared" si="218"/>
        <v>36</v>
      </c>
      <c r="AC246" s="83">
        <f t="shared" si="219"/>
        <v>36</v>
      </c>
    </row>
    <row r="247" spans="1:29" s="3" customFormat="1" x14ac:dyDescent="0.2">
      <c r="A247" s="23" t="s">
        <v>61</v>
      </c>
      <c r="B247" s="24">
        <v>63</v>
      </c>
      <c r="C247" s="25">
        <v>700</v>
      </c>
      <c r="D247" s="26" t="s">
        <v>7</v>
      </c>
      <c r="E247" s="27" t="s">
        <v>7</v>
      </c>
      <c r="F247" s="26" t="s">
        <v>7</v>
      </c>
      <c r="G247" s="28" t="s">
        <v>7</v>
      </c>
      <c r="H247" s="29" t="s">
        <v>7</v>
      </c>
      <c r="I247" s="30">
        <f>I248</f>
        <v>26552.2</v>
      </c>
      <c r="J247" s="30">
        <f t="shared" ref="J247:K247" si="235">J248</f>
        <v>26591.200000000001</v>
      </c>
      <c r="K247" s="30">
        <f t="shared" si="235"/>
        <v>26630.799999999999</v>
      </c>
      <c r="L247" s="30">
        <f>L248</f>
        <v>0</v>
      </c>
      <c r="M247" s="30">
        <f t="shared" ref="M247:N247" si="236">M248</f>
        <v>1743.1</v>
      </c>
      <c r="N247" s="30">
        <f t="shared" si="236"/>
        <v>0</v>
      </c>
      <c r="O247" s="30">
        <f t="shared" si="204"/>
        <v>26552.2</v>
      </c>
      <c r="P247" s="30">
        <f t="shared" si="205"/>
        <v>28334.3</v>
      </c>
      <c r="Q247" s="31">
        <f t="shared" si="206"/>
        <v>26630.799999999999</v>
      </c>
      <c r="R247" s="65">
        <f>R248</f>
        <v>104.14215000000002</v>
      </c>
      <c r="S247" s="65"/>
      <c r="T247" s="65"/>
      <c r="U247" s="83">
        <f t="shared" si="160"/>
        <v>26656.34215</v>
      </c>
      <c r="V247" s="83">
        <f t="shared" si="161"/>
        <v>28334.3</v>
      </c>
      <c r="W247" s="83">
        <f t="shared" si="162"/>
        <v>26630.799999999999</v>
      </c>
      <c r="X247" s="83">
        <f>X248+X269</f>
        <v>464</v>
      </c>
      <c r="Y247" s="83"/>
      <c r="Z247" s="83"/>
      <c r="AA247" s="83">
        <f t="shared" si="217"/>
        <v>27120.34215</v>
      </c>
      <c r="AB247" s="83">
        <f t="shared" si="218"/>
        <v>28334.3</v>
      </c>
      <c r="AC247" s="83">
        <f t="shared" si="219"/>
        <v>26630.799999999999</v>
      </c>
    </row>
    <row r="248" spans="1:29" s="3" customFormat="1" x14ac:dyDescent="0.2">
      <c r="A248" s="23" t="s">
        <v>188</v>
      </c>
      <c r="B248" s="24">
        <v>63</v>
      </c>
      <c r="C248" s="25">
        <v>703</v>
      </c>
      <c r="D248" s="26"/>
      <c r="E248" s="27"/>
      <c r="F248" s="26"/>
      <c r="G248" s="28"/>
      <c r="H248" s="29"/>
      <c r="I248" s="30">
        <f>I249</f>
        <v>26552.2</v>
      </c>
      <c r="J248" s="30">
        <f t="shared" ref="J248:K248" si="237">J249</f>
        <v>26591.200000000001</v>
      </c>
      <c r="K248" s="30">
        <f t="shared" si="237"/>
        <v>26630.799999999999</v>
      </c>
      <c r="L248" s="30">
        <f>L249</f>
        <v>0</v>
      </c>
      <c r="M248" s="30">
        <f t="shared" ref="M248:N248" si="238">M249</f>
        <v>1743.1</v>
      </c>
      <c r="N248" s="30">
        <f t="shared" si="238"/>
        <v>0</v>
      </c>
      <c r="O248" s="30">
        <f t="shared" si="204"/>
        <v>26552.2</v>
      </c>
      <c r="P248" s="30">
        <f t="shared" si="205"/>
        <v>28334.3</v>
      </c>
      <c r="Q248" s="31">
        <f t="shared" si="206"/>
        <v>26630.799999999999</v>
      </c>
      <c r="R248" s="65">
        <f>R249</f>
        <v>104.14215000000002</v>
      </c>
      <c r="S248" s="65"/>
      <c r="T248" s="65"/>
      <c r="U248" s="83">
        <f t="shared" si="160"/>
        <v>26656.34215</v>
      </c>
      <c r="V248" s="83">
        <f t="shared" si="161"/>
        <v>28334.3</v>
      </c>
      <c r="W248" s="83">
        <f t="shared" si="162"/>
        <v>26630.799999999999</v>
      </c>
      <c r="X248" s="83">
        <f>X249</f>
        <v>120</v>
      </c>
      <c r="Y248" s="83"/>
      <c r="Z248" s="83"/>
      <c r="AA248" s="83">
        <f t="shared" si="217"/>
        <v>26776.34215</v>
      </c>
      <c r="AB248" s="83">
        <f t="shared" si="218"/>
        <v>28334.3</v>
      </c>
      <c r="AC248" s="83">
        <f t="shared" si="219"/>
        <v>26630.799999999999</v>
      </c>
    </row>
    <row r="249" spans="1:29" s="3" customFormat="1" ht="33.75" x14ac:dyDescent="0.2">
      <c r="A249" s="34" t="s">
        <v>327</v>
      </c>
      <c r="B249" s="24">
        <v>63</v>
      </c>
      <c r="C249" s="25">
        <v>703</v>
      </c>
      <c r="D249" s="26" t="s">
        <v>154</v>
      </c>
      <c r="E249" s="27" t="s">
        <v>3</v>
      </c>
      <c r="F249" s="26" t="s">
        <v>2</v>
      </c>
      <c r="G249" s="28" t="s">
        <v>9</v>
      </c>
      <c r="H249" s="29" t="s">
        <v>7</v>
      </c>
      <c r="I249" s="30">
        <f>I253+I256+I259+I250+I262</f>
        <v>26552.2</v>
      </c>
      <c r="J249" s="30">
        <f t="shared" ref="J249:K249" si="239">J253+J256+J259+J250+J262</f>
        <v>26591.200000000001</v>
      </c>
      <c r="K249" s="30">
        <f t="shared" si="239"/>
        <v>26630.799999999999</v>
      </c>
      <c r="L249" s="30">
        <f>L252+L255+L258+L261+L264+L268</f>
        <v>0</v>
      </c>
      <c r="M249" s="30">
        <f t="shared" ref="M249:N249" si="240">M252+M255+M258+M261+M264+M268</f>
        <v>1743.1</v>
      </c>
      <c r="N249" s="30">
        <f t="shared" si="240"/>
        <v>0</v>
      </c>
      <c r="O249" s="30">
        <f t="shared" si="204"/>
        <v>26552.2</v>
      </c>
      <c r="P249" s="30">
        <f t="shared" si="205"/>
        <v>28334.3</v>
      </c>
      <c r="Q249" s="31">
        <f t="shared" si="206"/>
        <v>26630.799999999999</v>
      </c>
      <c r="R249" s="65">
        <f>R256</f>
        <v>104.14215000000002</v>
      </c>
      <c r="S249" s="65"/>
      <c r="T249" s="65"/>
      <c r="U249" s="83">
        <f t="shared" si="160"/>
        <v>26656.34215</v>
      </c>
      <c r="V249" s="83">
        <f t="shared" si="161"/>
        <v>28334.3</v>
      </c>
      <c r="W249" s="83">
        <f t="shared" si="162"/>
        <v>26630.799999999999</v>
      </c>
      <c r="X249" s="83">
        <f>X256</f>
        <v>120</v>
      </c>
      <c r="Y249" s="83"/>
      <c r="Z249" s="83"/>
      <c r="AA249" s="83">
        <f t="shared" si="217"/>
        <v>26776.34215</v>
      </c>
      <c r="AB249" s="83">
        <f t="shared" si="218"/>
        <v>28334.3</v>
      </c>
      <c r="AC249" s="83">
        <f t="shared" si="219"/>
        <v>26630.799999999999</v>
      </c>
    </row>
    <row r="250" spans="1:29" s="3" customFormat="1" ht="66" customHeight="1" x14ac:dyDescent="0.2">
      <c r="A250" s="23" t="s">
        <v>187</v>
      </c>
      <c r="B250" s="24">
        <v>63</v>
      </c>
      <c r="C250" s="25">
        <v>703</v>
      </c>
      <c r="D250" s="26" t="s">
        <v>154</v>
      </c>
      <c r="E250" s="27" t="s">
        <v>3</v>
      </c>
      <c r="F250" s="26" t="s">
        <v>2</v>
      </c>
      <c r="G250" s="28" t="s">
        <v>186</v>
      </c>
      <c r="H250" s="29" t="s">
        <v>7</v>
      </c>
      <c r="I250" s="30">
        <f>I251</f>
        <v>950.4</v>
      </c>
      <c r="J250" s="30">
        <f t="shared" ref="J250:K250" si="241">J251</f>
        <v>988.4</v>
      </c>
      <c r="K250" s="30">
        <f t="shared" si="241"/>
        <v>1028</v>
      </c>
      <c r="L250" s="30"/>
      <c r="M250" s="30"/>
      <c r="N250" s="30"/>
      <c r="O250" s="30">
        <f t="shared" si="204"/>
        <v>950.4</v>
      </c>
      <c r="P250" s="30">
        <f t="shared" si="205"/>
        <v>988.4</v>
      </c>
      <c r="Q250" s="31">
        <f t="shared" si="206"/>
        <v>1028</v>
      </c>
      <c r="R250" s="65"/>
      <c r="S250" s="65"/>
      <c r="T250" s="65"/>
      <c r="U250" s="83">
        <f t="shared" si="160"/>
        <v>950.4</v>
      </c>
      <c r="V250" s="83">
        <f t="shared" si="161"/>
        <v>988.4</v>
      </c>
      <c r="W250" s="83">
        <f t="shared" si="162"/>
        <v>1028</v>
      </c>
      <c r="X250" s="83"/>
      <c r="Y250" s="83"/>
      <c r="Z250" s="83"/>
      <c r="AA250" s="83">
        <f t="shared" si="217"/>
        <v>950.4</v>
      </c>
      <c r="AB250" s="83">
        <f t="shared" si="218"/>
        <v>988.4</v>
      </c>
      <c r="AC250" s="83">
        <f t="shared" si="219"/>
        <v>1028</v>
      </c>
    </row>
    <row r="251" spans="1:29" s="3" customFormat="1" ht="33" customHeight="1" x14ac:dyDescent="0.2">
      <c r="A251" s="23" t="s">
        <v>81</v>
      </c>
      <c r="B251" s="24">
        <v>63</v>
      </c>
      <c r="C251" s="25">
        <v>703</v>
      </c>
      <c r="D251" s="26" t="s">
        <v>154</v>
      </c>
      <c r="E251" s="27" t="s">
        <v>3</v>
      </c>
      <c r="F251" s="26" t="s">
        <v>2</v>
      </c>
      <c r="G251" s="28" t="s">
        <v>186</v>
      </c>
      <c r="H251" s="29">
        <v>600</v>
      </c>
      <c r="I251" s="30">
        <f>I252</f>
        <v>950.4</v>
      </c>
      <c r="J251" s="30">
        <f t="shared" ref="J251:K251" si="242">J252</f>
        <v>988.4</v>
      </c>
      <c r="K251" s="30">
        <f t="shared" si="242"/>
        <v>1028</v>
      </c>
      <c r="L251" s="30"/>
      <c r="M251" s="30"/>
      <c r="N251" s="30"/>
      <c r="O251" s="30">
        <f t="shared" si="204"/>
        <v>950.4</v>
      </c>
      <c r="P251" s="30">
        <f t="shared" si="205"/>
        <v>988.4</v>
      </c>
      <c r="Q251" s="31">
        <f t="shared" si="206"/>
        <v>1028</v>
      </c>
      <c r="R251" s="65"/>
      <c r="S251" s="65"/>
      <c r="T251" s="65"/>
      <c r="U251" s="83">
        <f t="shared" si="160"/>
        <v>950.4</v>
      </c>
      <c r="V251" s="83">
        <f t="shared" si="161"/>
        <v>988.4</v>
      </c>
      <c r="W251" s="83">
        <f t="shared" si="162"/>
        <v>1028</v>
      </c>
      <c r="X251" s="83"/>
      <c r="Y251" s="83"/>
      <c r="Z251" s="83"/>
      <c r="AA251" s="83">
        <f t="shared" si="217"/>
        <v>950.4</v>
      </c>
      <c r="AB251" s="83">
        <f t="shared" si="218"/>
        <v>988.4</v>
      </c>
      <c r="AC251" s="83">
        <f t="shared" si="219"/>
        <v>1028</v>
      </c>
    </row>
    <row r="252" spans="1:29" s="3" customFormat="1" x14ac:dyDescent="0.2">
      <c r="A252" s="23" t="s">
        <v>155</v>
      </c>
      <c r="B252" s="24">
        <v>63</v>
      </c>
      <c r="C252" s="25">
        <v>703</v>
      </c>
      <c r="D252" s="26" t="s">
        <v>154</v>
      </c>
      <c r="E252" s="27" t="s">
        <v>3</v>
      </c>
      <c r="F252" s="26" t="s">
        <v>2</v>
      </c>
      <c r="G252" s="28" t="s">
        <v>186</v>
      </c>
      <c r="H252" s="29">
        <v>610</v>
      </c>
      <c r="I252" s="30">
        <v>950.4</v>
      </c>
      <c r="J252" s="30">
        <v>988.4</v>
      </c>
      <c r="K252" s="30">
        <v>1028</v>
      </c>
      <c r="L252" s="30"/>
      <c r="M252" s="30"/>
      <c r="N252" s="30"/>
      <c r="O252" s="30">
        <f t="shared" si="204"/>
        <v>950.4</v>
      </c>
      <c r="P252" s="30">
        <f t="shared" si="205"/>
        <v>988.4</v>
      </c>
      <c r="Q252" s="31">
        <f t="shared" si="206"/>
        <v>1028</v>
      </c>
      <c r="R252" s="65"/>
      <c r="S252" s="65"/>
      <c r="T252" s="65"/>
      <c r="U252" s="83">
        <f t="shared" si="160"/>
        <v>950.4</v>
      </c>
      <c r="V252" s="83">
        <f t="shared" si="161"/>
        <v>988.4</v>
      </c>
      <c r="W252" s="83">
        <f t="shared" si="162"/>
        <v>1028</v>
      </c>
      <c r="X252" s="83"/>
      <c r="Y252" s="83"/>
      <c r="Z252" s="83"/>
      <c r="AA252" s="83">
        <f t="shared" si="217"/>
        <v>950.4</v>
      </c>
      <c r="AB252" s="83">
        <f t="shared" si="218"/>
        <v>988.4</v>
      </c>
      <c r="AC252" s="83">
        <f t="shared" si="219"/>
        <v>1028</v>
      </c>
    </row>
    <row r="253" spans="1:29" s="3" customFormat="1" ht="22.5" x14ac:dyDescent="0.2">
      <c r="A253" s="23" t="s">
        <v>185</v>
      </c>
      <c r="B253" s="24">
        <v>63</v>
      </c>
      <c r="C253" s="25">
        <v>703</v>
      </c>
      <c r="D253" s="26" t="s">
        <v>154</v>
      </c>
      <c r="E253" s="27" t="s">
        <v>3</v>
      </c>
      <c r="F253" s="26" t="s">
        <v>2</v>
      </c>
      <c r="G253" s="28" t="s">
        <v>184</v>
      </c>
      <c r="H253" s="29" t="s">
        <v>7</v>
      </c>
      <c r="I253" s="30">
        <f>I254</f>
        <v>539.20000000000005</v>
      </c>
      <c r="J253" s="30">
        <f t="shared" ref="J253:K253" si="243">J254</f>
        <v>540.20000000000005</v>
      </c>
      <c r="K253" s="30">
        <f t="shared" si="243"/>
        <v>540.20000000000005</v>
      </c>
      <c r="L253" s="30"/>
      <c r="M253" s="30"/>
      <c r="N253" s="30"/>
      <c r="O253" s="30">
        <f t="shared" si="204"/>
        <v>539.20000000000005</v>
      </c>
      <c r="P253" s="30">
        <f t="shared" si="205"/>
        <v>540.20000000000005</v>
      </c>
      <c r="Q253" s="31">
        <f t="shared" si="206"/>
        <v>540.20000000000005</v>
      </c>
      <c r="R253" s="65"/>
      <c r="S253" s="65"/>
      <c r="T253" s="65"/>
      <c r="U253" s="83">
        <f t="shared" ref="U253:U326" si="244">O253+R253</f>
        <v>539.20000000000005</v>
      </c>
      <c r="V253" s="83">
        <f t="shared" ref="V253:V326" si="245">P253+S253</f>
        <v>540.20000000000005</v>
      </c>
      <c r="W253" s="83">
        <f t="shared" ref="W253:W326" si="246">Q253+T253</f>
        <v>540.20000000000005</v>
      </c>
      <c r="X253" s="83"/>
      <c r="Y253" s="83"/>
      <c r="Z253" s="83"/>
      <c r="AA253" s="83">
        <f t="shared" si="217"/>
        <v>539.20000000000005</v>
      </c>
      <c r="AB253" s="83">
        <f t="shared" si="218"/>
        <v>540.20000000000005</v>
      </c>
      <c r="AC253" s="83">
        <f t="shared" si="219"/>
        <v>540.20000000000005</v>
      </c>
    </row>
    <row r="254" spans="1:29" s="3" customFormat="1" ht="22.5" x14ac:dyDescent="0.2">
      <c r="A254" s="23" t="s">
        <v>81</v>
      </c>
      <c r="B254" s="24">
        <v>63</v>
      </c>
      <c r="C254" s="25">
        <v>703</v>
      </c>
      <c r="D254" s="26" t="s">
        <v>154</v>
      </c>
      <c r="E254" s="27" t="s">
        <v>3</v>
      </c>
      <c r="F254" s="26" t="s">
        <v>2</v>
      </c>
      <c r="G254" s="28" t="s">
        <v>184</v>
      </c>
      <c r="H254" s="29">
        <v>600</v>
      </c>
      <c r="I254" s="30">
        <f>I255</f>
        <v>539.20000000000005</v>
      </c>
      <c r="J254" s="30">
        <f t="shared" ref="J254:K254" si="247">J255</f>
        <v>540.20000000000005</v>
      </c>
      <c r="K254" s="30">
        <f t="shared" si="247"/>
        <v>540.20000000000005</v>
      </c>
      <c r="L254" s="30"/>
      <c r="M254" s="30"/>
      <c r="N254" s="30"/>
      <c r="O254" s="30">
        <f t="shared" si="204"/>
        <v>539.20000000000005</v>
      </c>
      <c r="P254" s="30">
        <f t="shared" si="205"/>
        <v>540.20000000000005</v>
      </c>
      <c r="Q254" s="31">
        <f t="shared" si="206"/>
        <v>540.20000000000005</v>
      </c>
      <c r="R254" s="65"/>
      <c r="S254" s="65"/>
      <c r="T254" s="65"/>
      <c r="U254" s="83">
        <f t="shared" si="244"/>
        <v>539.20000000000005</v>
      </c>
      <c r="V254" s="83">
        <f t="shared" si="245"/>
        <v>540.20000000000005</v>
      </c>
      <c r="W254" s="83">
        <f t="shared" si="246"/>
        <v>540.20000000000005</v>
      </c>
      <c r="X254" s="83"/>
      <c r="Y254" s="83"/>
      <c r="Z254" s="83"/>
      <c r="AA254" s="83">
        <f t="shared" si="217"/>
        <v>539.20000000000005</v>
      </c>
      <c r="AB254" s="83">
        <f t="shared" si="218"/>
        <v>540.20000000000005</v>
      </c>
      <c r="AC254" s="83">
        <f t="shared" si="219"/>
        <v>540.20000000000005</v>
      </c>
    </row>
    <row r="255" spans="1:29" s="3" customFormat="1" x14ac:dyDescent="0.2">
      <c r="A255" s="23" t="s">
        <v>155</v>
      </c>
      <c r="B255" s="24">
        <v>63</v>
      </c>
      <c r="C255" s="25">
        <v>703</v>
      </c>
      <c r="D255" s="26" t="s">
        <v>154</v>
      </c>
      <c r="E255" s="27" t="s">
        <v>3</v>
      </c>
      <c r="F255" s="26" t="s">
        <v>2</v>
      </c>
      <c r="G255" s="28" t="s">
        <v>184</v>
      </c>
      <c r="H255" s="29">
        <v>610</v>
      </c>
      <c r="I255" s="30">
        <v>539.20000000000005</v>
      </c>
      <c r="J255" s="30">
        <v>540.20000000000005</v>
      </c>
      <c r="K255" s="30">
        <v>540.20000000000005</v>
      </c>
      <c r="L255" s="30"/>
      <c r="M255" s="30"/>
      <c r="N255" s="30"/>
      <c r="O255" s="30">
        <f t="shared" si="204"/>
        <v>539.20000000000005</v>
      </c>
      <c r="P255" s="30">
        <f t="shared" si="205"/>
        <v>540.20000000000005</v>
      </c>
      <c r="Q255" s="31">
        <f t="shared" si="206"/>
        <v>540.20000000000005</v>
      </c>
      <c r="R255" s="65"/>
      <c r="S255" s="65"/>
      <c r="T255" s="65"/>
      <c r="U255" s="83">
        <f t="shared" si="244"/>
        <v>539.20000000000005</v>
      </c>
      <c r="V255" s="83">
        <f t="shared" si="245"/>
        <v>540.20000000000005</v>
      </c>
      <c r="W255" s="83">
        <f t="shared" si="246"/>
        <v>540.20000000000005</v>
      </c>
      <c r="X255" s="83"/>
      <c r="Y255" s="83"/>
      <c r="Z255" s="83"/>
      <c r="AA255" s="83">
        <f t="shared" si="217"/>
        <v>539.20000000000005</v>
      </c>
      <c r="AB255" s="83">
        <f t="shared" si="218"/>
        <v>540.20000000000005</v>
      </c>
      <c r="AC255" s="83">
        <f t="shared" si="219"/>
        <v>540.20000000000005</v>
      </c>
    </row>
    <row r="256" spans="1:29" s="3" customFormat="1" x14ac:dyDescent="0.2">
      <c r="A256" s="23" t="s">
        <v>183</v>
      </c>
      <c r="B256" s="24">
        <v>63</v>
      </c>
      <c r="C256" s="25">
        <v>703</v>
      </c>
      <c r="D256" s="26" t="s">
        <v>154</v>
      </c>
      <c r="E256" s="27" t="s">
        <v>3</v>
      </c>
      <c r="F256" s="26" t="s">
        <v>2</v>
      </c>
      <c r="G256" s="28" t="s">
        <v>182</v>
      </c>
      <c r="H256" s="29" t="s">
        <v>7</v>
      </c>
      <c r="I256" s="30">
        <f>I257</f>
        <v>8</v>
      </c>
      <c r="J256" s="30">
        <f t="shared" ref="J256:K256" si="248">J257</f>
        <v>8</v>
      </c>
      <c r="K256" s="30">
        <f t="shared" si="248"/>
        <v>8</v>
      </c>
      <c r="L256" s="30"/>
      <c r="M256" s="30"/>
      <c r="N256" s="30"/>
      <c r="O256" s="30">
        <f t="shared" si="204"/>
        <v>8</v>
      </c>
      <c r="P256" s="30">
        <f t="shared" si="205"/>
        <v>8</v>
      </c>
      <c r="Q256" s="31">
        <f t="shared" si="206"/>
        <v>8</v>
      </c>
      <c r="R256" s="65">
        <f>R257</f>
        <v>104.14215000000002</v>
      </c>
      <c r="S256" s="65"/>
      <c r="T256" s="65"/>
      <c r="U256" s="83">
        <f t="shared" si="244"/>
        <v>112.14215000000002</v>
      </c>
      <c r="V256" s="83">
        <f t="shared" si="245"/>
        <v>8</v>
      </c>
      <c r="W256" s="83">
        <f t="shared" si="246"/>
        <v>8</v>
      </c>
      <c r="X256" s="83">
        <f>X257</f>
        <v>120</v>
      </c>
      <c r="Y256" s="83"/>
      <c r="Z256" s="83"/>
      <c r="AA256" s="83">
        <f t="shared" si="217"/>
        <v>232.14215000000002</v>
      </c>
      <c r="AB256" s="83">
        <f t="shared" si="218"/>
        <v>8</v>
      </c>
      <c r="AC256" s="83">
        <f t="shared" si="219"/>
        <v>8</v>
      </c>
    </row>
    <row r="257" spans="1:29" s="3" customFormat="1" ht="22.5" x14ac:dyDescent="0.2">
      <c r="A257" s="23" t="s">
        <v>81</v>
      </c>
      <c r="B257" s="24">
        <v>63</v>
      </c>
      <c r="C257" s="25">
        <v>703</v>
      </c>
      <c r="D257" s="26" t="s">
        <v>154</v>
      </c>
      <c r="E257" s="27" t="s">
        <v>3</v>
      </c>
      <c r="F257" s="26" t="s">
        <v>2</v>
      </c>
      <c r="G257" s="28" t="s">
        <v>182</v>
      </c>
      <c r="H257" s="29">
        <v>600</v>
      </c>
      <c r="I257" s="30">
        <f>I258</f>
        <v>8</v>
      </c>
      <c r="J257" s="30">
        <f t="shared" ref="J257:K257" si="249">J258</f>
        <v>8</v>
      </c>
      <c r="K257" s="30">
        <f t="shared" si="249"/>
        <v>8</v>
      </c>
      <c r="L257" s="30"/>
      <c r="M257" s="30"/>
      <c r="N257" s="30"/>
      <c r="O257" s="30">
        <f t="shared" si="204"/>
        <v>8</v>
      </c>
      <c r="P257" s="30">
        <f t="shared" si="205"/>
        <v>8</v>
      </c>
      <c r="Q257" s="31">
        <f t="shared" si="206"/>
        <v>8</v>
      </c>
      <c r="R257" s="65">
        <f>R258</f>
        <v>104.14215000000002</v>
      </c>
      <c r="S257" s="65"/>
      <c r="T257" s="65"/>
      <c r="U257" s="83">
        <f t="shared" si="244"/>
        <v>112.14215000000002</v>
      </c>
      <c r="V257" s="83">
        <f t="shared" si="245"/>
        <v>8</v>
      </c>
      <c r="W257" s="83">
        <f t="shared" si="246"/>
        <v>8</v>
      </c>
      <c r="X257" s="83">
        <f>X258</f>
        <v>120</v>
      </c>
      <c r="Y257" s="83"/>
      <c r="Z257" s="83"/>
      <c r="AA257" s="83">
        <f t="shared" si="217"/>
        <v>232.14215000000002</v>
      </c>
      <c r="AB257" s="83">
        <f t="shared" si="218"/>
        <v>8</v>
      </c>
      <c r="AC257" s="83">
        <f t="shared" si="219"/>
        <v>8</v>
      </c>
    </row>
    <row r="258" spans="1:29" s="3" customFormat="1" x14ac:dyDescent="0.2">
      <c r="A258" s="23" t="s">
        <v>155</v>
      </c>
      <c r="B258" s="24">
        <v>63</v>
      </c>
      <c r="C258" s="25">
        <v>703</v>
      </c>
      <c r="D258" s="26" t="s">
        <v>154</v>
      </c>
      <c r="E258" s="27" t="s">
        <v>3</v>
      </c>
      <c r="F258" s="26" t="s">
        <v>2</v>
      </c>
      <c r="G258" s="28" t="s">
        <v>182</v>
      </c>
      <c r="H258" s="29">
        <v>610</v>
      </c>
      <c r="I258" s="30">
        <v>8</v>
      </c>
      <c r="J258" s="30">
        <v>8</v>
      </c>
      <c r="K258" s="30">
        <v>8</v>
      </c>
      <c r="L258" s="30"/>
      <c r="M258" s="30"/>
      <c r="N258" s="30"/>
      <c r="O258" s="30">
        <f t="shared" si="204"/>
        <v>8</v>
      </c>
      <c r="P258" s="30">
        <f t="shared" si="205"/>
        <v>8</v>
      </c>
      <c r="Q258" s="31">
        <f t="shared" si="206"/>
        <v>8</v>
      </c>
      <c r="R258" s="65">
        <f>38.35815+65.784</f>
        <v>104.14215000000002</v>
      </c>
      <c r="S258" s="65"/>
      <c r="T258" s="65"/>
      <c r="U258" s="83">
        <f t="shared" si="244"/>
        <v>112.14215000000002</v>
      </c>
      <c r="V258" s="83">
        <f t="shared" si="245"/>
        <v>8</v>
      </c>
      <c r="W258" s="83">
        <f t="shared" si="246"/>
        <v>8</v>
      </c>
      <c r="X258" s="83">
        <v>120</v>
      </c>
      <c r="Y258" s="83"/>
      <c r="Z258" s="83"/>
      <c r="AA258" s="83">
        <f t="shared" si="217"/>
        <v>232.14215000000002</v>
      </c>
      <c r="AB258" s="83">
        <f t="shared" si="218"/>
        <v>8</v>
      </c>
      <c r="AC258" s="83">
        <f t="shared" si="219"/>
        <v>8</v>
      </c>
    </row>
    <row r="259" spans="1:29" s="3" customFormat="1" ht="52.5" customHeight="1" x14ac:dyDescent="0.2">
      <c r="A259" s="23" t="s">
        <v>181</v>
      </c>
      <c r="B259" s="24">
        <v>63</v>
      </c>
      <c r="C259" s="25">
        <v>703</v>
      </c>
      <c r="D259" s="26" t="s">
        <v>154</v>
      </c>
      <c r="E259" s="27" t="s">
        <v>3</v>
      </c>
      <c r="F259" s="26" t="s">
        <v>2</v>
      </c>
      <c r="G259" s="28" t="s">
        <v>180</v>
      </c>
      <c r="H259" s="29" t="s">
        <v>7</v>
      </c>
      <c r="I259" s="30">
        <f>I260</f>
        <v>25004.6</v>
      </c>
      <c r="J259" s="30">
        <f t="shared" ref="J259:K259" si="250">J260</f>
        <v>25004.6</v>
      </c>
      <c r="K259" s="30">
        <f t="shared" si="250"/>
        <v>25004.6</v>
      </c>
      <c r="L259" s="30"/>
      <c r="M259" s="30"/>
      <c r="N259" s="30"/>
      <c r="O259" s="30">
        <f t="shared" si="204"/>
        <v>25004.6</v>
      </c>
      <c r="P259" s="30">
        <f t="shared" si="205"/>
        <v>25004.6</v>
      </c>
      <c r="Q259" s="31">
        <f t="shared" si="206"/>
        <v>25004.6</v>
      </c>
      <c r="R259" s="65"/>
      <c r="S259" s="65"/>
      <c r="T259" s="65"/>
      <c r="U259" s="83">
        <f t="shared" si="244"/>
        <v>25004.6</v>
      </c>
      <c r="V259" s="83">
        <f t="shared" si="245"/>
        <v>25004.6</v>
      </c>
      <c r="W259" s="83">
        <f t="shared" si="246"/>
        <v>25004.6</v>
      </c>
      <c r="X259" s="83"/>
      <c r="Y259" s="83"/>
      <c r="Z259" s="83"/>
      <c r="AA259" s="83">
        <f t="shared" si="217"/>
        <v>25004.6</v>
      </c>
      <c r="AB259" s="83">
        <f t="shared" si="218"/>
        <v>25004.6</v>
      </c>
      <c r="AC259" s="83">
        <f t="shared" si="219"/>
        <v>25004.6</v>
      </c>
    </row>
    <row r="260" spans="1:29" s="3" customFormat="1" ht="22.5" x14ac:dyDescent="0.2">
      <c r="A260" s="23" t="s">
        <v>81</v>
      </c>
      <c r="B260" s="24">
        <v>63</v>
      </c>
      <c r="C260" s="25">
        <v>703</v>
      </c>
      <c r="D260" s="26" t="s">
        <v>154</v>
      </c>
      <c r="E260" s="27" t="s">
        <v>3</v>
      </c>
      <c r="F260" s="26" t="s">
        <v>2</v>
      </c>
      <c r="G260" s="28" t="s">
        <v>180</v>
      </c>
      <c r="H260" s="29">
        <v>600</v>
      </c>
      <c r="I260" s="30">
        <f>I261</f>
        <v>25004.6</v>
      </c>
      <c r="J260" s="30">
        <f t="shared" ref="J260:K260" si="251">J261</f>
        <v>25004.6</v>
      </c>
      <c r="K260" s="30">
        <f t="shared" si="251"/>
        <v>25004.6</v>
      </c>
      <c r="L260" s="30"/>
      <c r="M260" s="30"/>
      <c r="N260" s="30"/>
      <c r="O260" s="30">
        <f t="shared" si="204"/>
        <v>25004.6</v>
      </c>
      <c r="P260" s="30">
        <f t="shared" si="205"/>
        <v>25004.6</v>
      </c>
      <c r="Q260" s="31">
        <f t="shared" si="206"/>
        <v>25004.6</v>
      </c>
      <c r="R260" s="65"/>
      <c r="S260" s="65"/>
      <c r="T260" s="65"/>
      <c r="U260" s="83">
        <f t="shared" si="244"/>
        <v>25004.6</v>
      </c>
      <c r="V260" s="83">
        <f t="shared" si="245"/>
        <v>25004.6</v>
      </c>
      <c r="W260" s="83">
        <f t="shared" si="246"/>
        <v>25004.6</v>
      </c>
      <c r="X260" s="83"/>
      <c r="Y260" s="83"/>
      <c r="Z260" s="83"/>
      <c r="AA260" s="83">
        <f t="shared" si="217"/>
        <v>25004.6</v>
      </c>
      <c r="AB260" s="83">
        <f t="shared" si="218"/>
        <v>25004.6</v>
      </c>
      <c r="AC260" s="83">
        <f t="shared" si="219"/>
        <v>25004.6</v>
      </c>
    </row>
    <row r="261" spans="1:29" s="3" customFormat="1" x14ac:dyDescent="0.2">
      <c r="A261" s="23" t="s">
        <v>155</v>
      </c>
      <c r="B261" s="24">
        <v>63</v>
      </c>
      <c r="C261" s="25">
        <v>703</v>
      </c>
      <c r="D261" s="26" t="s">
        <v>154</v>
      </c>
      <c r="E261" s="27" t="s">
        <v>3</v>
      </c>
      <c r="F261" s="26" t="s">
        <v>2</v>
      </c>
      <c r="G261" s="28" t="s">
        <v>180</v>
      </c>
      <c r="H261" s="29">
        <v>610</v>
      </c>
      <c r="I261" s="30">
        <v>25004.6</v>
      </c>
      <c r="J261" s="30">
        <v>25004.6</v>
      </c>
      <c r="K261" s="30">
        <v>25004.6</v>
      </c>
      <c r="L261" s="30"/>
      <c r="M261" s="30"/>
      <c r="N261" s="30"/>
      <c r="O261" s="30">
        <f t="shared" si="204"/>
        <v>25004.6</v>
      </c>
      <c r="P261" s="30">
        <f t="shared" si="205"/>
        <v>25004.6</v>
      </c>
      <c r="Q261" s="31">
        <f t="shared" si="206"/>
        <v>25004.6</v>
      </c>
      <c r="R261" s="65"/>
      <c r="S261" s="65"/>
      <c r="T261" s="65"/>
      <c r="U261" s="83">
        <f t="shared" si="244"/>
        <v>25004.6</v>
      </c>
      <c r="V261" s="83">
        <f t="shared" si="245"/>
        <v>25004.6</v>
      </c>
      <c r="W261" s="83">
        <f t="shared" si="246"/>
        <v>25004.6</v>
      </c>
      <c r="X261" s="83"/>
      <c r="Y261" s="83"/>
      <c r="Z261" s="83"/>
      <c r="AA261" s="83">
        <f t="shared" si="217"/>
        <v>25004.6</v>
      </c>
      <c r="AB261" s="83">
        <f t="shared" si="218"/>
        <v>25004.6</v>
      </c>
      <c r="AC261" s="83">
        <f t="shared" si="219"/>
        <v>25004.6</v>
      </c>
    </row>
    <row r="262" spans="1:29" s="3" customFormat="1" x14ac:dyDescent="0.2">
      <c r="A262" s="23" t="s">
        <v>286</v>
      </c>
      <c r="B262" s="24">
        <v>63</v>
      </c>
      <c r="C262" s="25">
        <v>703</v>
      </c>
      <c r="D262" s="26" t="s">
        <v>154</v>
      </c>
      <c r="E262" s="27" t="s">
        <v>3</v>
      </c>
      <c r="F262" s="26" t="s">
        <v>2</v>
      </c>
      <c r="G262" s="28" t="s">
        <v>207</v>
      </c>
      <c r="H262" s="29" t="s">
        <v>7</v>
      </c>
      <c r="I262" s="30">
        <f>I263</f>
        <v>50</v>
      </c>
      <c r="J262" s="30">
        <f t="shared" ref="J262:K263" si="252">J263</f>
        <v>50</v>
      </c>
      <c r="K262" s="30">
        <f t="shared" si="252"/>
        <v>50</v>
      </c>
      <c r="L262" s="30">
        <f>L263</f>
        <v>0</v>
      </c>
      <c r="M262" s="30">
        <f t="shared" ref="M262:N262" si="253">M263</f>
        <v>-50</v>
      </c>
      <c r="N262" s="30">
        <f t="shared" si="253"/>
        <v>0</v>
      </c>
      <c r="O262" s="30">
        <f t="shared" si="204"/>
        <v>50</v>
      </c>
      <c r="P262" s="30">
        <f t="shared" si="205"/>
        <v>0</v>
      </c>
      <c r="Q262" s="31">
        <f t="shared" si="206"/>
        <v>50</v>
      </c>
      <c r="R262" s="65"/>
      <c r="S262" s="65"/>
      <c r="T262" s="65"/>
      <c r="U262" s="83">
        <f t="shared" si="244"/>
        <v>50</v>
      </c>
      <c r="V262" s="83">
        <f t="shared" si="245"/>
        <v>0</v>
      </c>
      <c r="W262" s="83">
        <f t="shared" si="246"/>
        <v>50</v>
      </c>
      <c r="X262" s="83"/>
      <c r="Y262" s="83"/>
      <c r="Z262" s="83"/>
      <c r="AA262" s="83">
        <f t="shared" si="217"/>
        <v>50</v>
      </c>
      <c r="AB262" s="83">
        <f t="shared" si="218"/>
        <v>0</v>
      </c>
      <c r="AC262" s="83">
        <f t="shared" si="219"/>
        <v>50</v>
      </c>
    </row>
    <row r="263" spans="1:29" s="3" customFormat="1" ht="22.5" x14ac:dyDescent="0.2">
      <c r="A263" s="23" t="s">
        <v>81</v>
      </c>
      <c r="B263" s="24">
        <v>63</v>
      </c>
      <c r="C263" s="25">
        <v>703</v>
      </c>
      <c r="D263" s="26" t="s">
        <v>154</v>
      </c>
      <c r="E263" s="27" t="s">
        <v>3</v>
      </c>
      <c r="F263" s="26" t="s">
        <v>2</v>
      </c>
      <c r="G263" s="28" t="s">
        <v>207</v>
      </c>
      <c r="H263" s="29">
        <v>600</v>
      </c>
      <c r="I263" s="30">
        <f>I264</f>
        <v>50</v>
      </c>
      <c r="J263" s="30">
        <f t="shared" si="252"/>
        <v>50</v>
      </c>
      <c r="K263" s="30">
        <f t="shared" si="252"/>
        <v>50</v>
      </c>
      <c r="L263" s="30">
        <f>L264</f>
        <v>0</v>
      </c>
      <c r="M263" s="30">
        <f>M264</f>
        <v>-50</v>
      </c>
      <c r="N263" s="30">
        <f>N264</f>
        <v>0</v>
      </c>
      <c r="O263" s="30">
        <f t="shared" si="204"/>
        <v>50</v>
      </c>
      <c r="P263" s="30">
        <f t="shared" si="205"/>
        <v>0</v>
      </c>
      <c r="Q263" s="31">
        <f t="shared" si="206"/>
        <v>50</v>
      </c>
      <c r="R263" s="65"/>
      <c r="S263" s="65"/>
      <c r="T263" s="65"/>
      <c r="U263" s="83">
        <f t="shared" si="244"/>
        <v>50</v>
      </c>
      <c r="V263" s="83">
        <f t="shared" si="245"/>
        <v>0</v>
      </c>
      <c r="W263" s="83">
        <f t="shared" si="246"/>
        <v>50</v>
      </c>
      <c r="X263" s="83"/>
      <c r="Y263" s="83"/>
      <c r="Z263" s="83"/>
      <c r="AA263" s="83">
        <f t="shared" si="217"/>
        <v>50</v>
      </c>
      <c r="AB263" s="83">
        <f t="shared" si="218"/>
        <v>0</v>
      </c>
      <c r="AC263" s="83">
        <f t="shared" si="219"/>
        <v>50</v>
      </c>
    </row>
    <row r="264" spans="1:29" s="3" customFormat="1" x14ac:dyDescent="0.2">
      <c r="A264" s="23" t="s">
        <v>155</v>
      </c>
      <c r="B264" s="24">
        <v>63</v>
      </c>
      <c r="C264" s="25">
        <v>703</v>
      </c>
      <c r="D264" s="26" t="s">
        <v>154</v>
      </c>
      <c r="E264" s="27" t="s">
        <v>3</v>
      </c>
      <c r="F264" s="26" t="s">
        <v>2</v>
      </c>
      <c r="G264" s="28" t="s">
        <v>207</v>
      </c>
      <c r="H264" s="29">
        <v>610</v>
      </c>
      <c r="I264" s="30">
        <v>50</v>
      </c>
      <c r="J264" s="30">
        <v>50</v>
      </c>
      <c r="K264" s="30">
        <v>50</v>
      </c>
      <c r="L264" s="30">
        <v>0</v>
      </c>
      <c r="M264" s="30">
        <v>-50</v>
      </c>
      <c r="N264" s="30">
        <v>0</v>
      </c>
      <c r="O264" s="30">
        <f t="shared" si="204"/>
        <v>50</v>
      </c>
      <c r="P264" s="30">
        <f t="shared" si="205"/>
        <v>0</v>
      </c>
      <c r="Q264" s="31">
        <f t="shared" si="206"/>
        <v>50</v>
      </c>
      <c r="R264" s="65"/>
      <c r="S264" s="65"/>
      <c r="T264" s="65"/>
      <c r="U264" s="83">
        <f t="shared" si="244"/>
        <v>50</v>
      </c>
      <c r="V264" s="83">
        <f t="shared" si="245"/>
        <v>0</v>
      </c>
      <c r="W264" s="83">
        <f t="shared" si="246"/>
        <v>50</v>
      </c>
      <c r="X264" s="83"/>
      <c r="Y264" s="83"/>
      <c r="Z264" s="83"/>
      <c r="AA264" s="83">
        <f t="shared" si="217"/>
        <v>50</v>
      </c>
      <c r="AB264" s="83">
        <f t="shared" si="218"/>
        <v>0</v>
      </c>
      <c r="AC264" s="83">
        <f t="shared" si="219"/>
        <v>50</v>
      </c>
    </row>
    <row r="265" spans="1:29" s="3" customFormat="1" x14ac:dyDescent="0.2">
      <c r="A265" s="23" t="s">
        <v>400</v>
      </c>
      <c r="B265" s="24">
        <v>63</v>
      </c>
      <c r="C265" s="25">
        <v>703</v>
      </c>
      <c r="D265" s="26">
        <v>4</v>
      </c>
      <c r="E265" s="27">
        <v>0</v>
      </c>
      <c r="F265" s="26" t="s">
        <v>398</v>
      </c>
      <c r="G265" s="28">
        <v>0</v>
      </c>
      <c r="H265" s="29"/>
      <c r="I265" s="30">
        <f>I266</f>
        <v>0</v>
      </c>
      <c r="J265" s="30">
        <f t="shared" ref="J265:K265" si="254">J266</f>
        <v>0</v>
      </c>
      <c r="K265" s="30">
        <f t="shared" si="254"/>
        <v>0</v>
      </c>
      <c r="L265" s="30">
        <f>L266</f>
        <v>0</v>
      </c>
      <c r="M265" s="30">
        <f t="shared" ref="M265:N265" si="255">M266</f>
        <v>1793.1</v>
      </c>
      <c r="N265" s="30">
        <f t="shared" si="255"/>
        <v>0</v>
      </c>
      <c r="O265" s="30">
        <f t="shared" ref="O265:O268" si="256">I265+L265</f>
        <v>0</v>
      </c>
      <c r="P265" s="30">
        <f t="shared" ref="P265:P268" si="257">J265+M265</f>
        <v>1793.1</v>
      </c>
      <c r="Q265" s="31">
        <f t="shared" ref="Q265:Q268" si="258">K265+N265</f>
        <v>0</v>
      </c>
      <c r="R265" s="65"/>
      <c r="S265" s="65"/>
      <c r="T265" s="65"/>
      <c r="U265" s="83">
        <f t="shared" si="244"/>
        <v>0</v>
      </c>
      <c r="V265" s="83">
        <f t="shared" si="245"/>
        <v>1793.1</v>
      </c>
      <c r="W265" s="83">
        <f t="shared" si="246"/>
        <v>0</v>
      </c>
      <c r="X265" s="83"/>
      <c r="Y265" s="83"/>
      <c r="Z265" s="83"/>
      <c r="AA265" s="83">
        <f t="shared" si="217"/>
        <v>0</v>
      </c>
      <c r="AB265" s="83">
        <f t="shared" si="218"/>
        <v>1793.1</v>
      </c>
      <c r="AC265" s="83">
        <f t="shared" si="219"/>
        <v>0</v>
      </c>
    </row>
    <row r="266" spans="1:29" s="3" customFormat="1" ht="67.5" x14ac:dyDescent="0.2">
      <c r="A266" s="23" t="s">
        <v>399</v>
      </c>
      <c r="B266" s="24">
        <v>63</v>
      </c>
      <c r="C266" s="25">
        <v>703</v>
      </c>
      <c r="D266" s="26">
        <v>4</v>
      </c>
      <c r="E266" s="27">
        <v>0</v>
      </c>
      <c r="F266" s="26" t="s">
        <v>398</v>
      </c>
      <c r="G266" s="28">
        <v>55191</v>
      </c>
      <c r="H266" s="29"/>
      <c r="I266" s="30">
        <f>I267</f>
        <v>0</v>
      </c>
      <c r="J266" s="30">
        <f t="shared" ref="J266:K266" si="259">J267</f>
        <v>0</v>
      </c>
      <c r="K266" s="30">
        <f t="shared" si="259"/>
        <v>0</v>
      </c>
      <c r="L266" s="30">
        <f>L267</f>
        <v>0</v>
      </c>
      <c r="M266" s="30">
        <f t="shared" ref="M266:N266" si="260">M267</f>
        <v>1793.1</v>
      </c>
      <c r="N266" s="30">
        <f t="shared" si="260"/>
        <v>0</v>
      </c>
      <c r="O266" s="30">
        <f t="shared" si="256"/>
        <v>0</v>
      </c>
      <c r="P266" s="30">
        <f t="shared" si="257"/>
        <v>1793.1</v>
      </c>
      <c r="Q266" s="31">
        <f t="shared" si="258"/>
        <v>0</v>
      </c>
      <c r="R266" s="65"/>
      <c r="S266" s="65"/>
      <c r="T266" s="65"/>
      <c r="U266" s="83">
        <f t="shared" si="244"/>
        <v>0</v>
      </c>
      <c r="V266" s="83">
        <f t="shared" si="245"/>
        <v>1793.1</v>
      </c>
      <c r="W266" s="83">
        <f t="shared" si="246"/>
        <v>0</v>
      </c>
      <c r="X266" s="83"/>
      <c r="Y266" s="83"/>
      <c r="Z266" s="83"/>
      <c r="AA266" s="83">
        <f t="shared" si="217"/>
        <v>0</v>
      </c>
      <c r="AB266" s="83">
        <f t="shared" si="218"/>
        <v>1793.1</v>
      </c>
      <c r="AC266" s="83">
        <f t="shared" si="219"/>
        <v>0</v>
      </c>
    </row>
    <row r="267" spans="1:29" s="3" customFormat="1" ht="22.5" x14ac:dyDescent="0.2">
      <c r="A267" s="23" t="s">
        <v>81</v>
      </c>
      <c r="B267" s="24">
        <v>63</v>
      </c>
      <c r="C267" s="25">
        <v>703</v>
      </c>
      <c r="D267" s="26">
        <v>4</v>
      </c>
      <c r="E267" s="27">
        <v>0</v>
      </c>
      <c r="F267" s="26" t="s">
        <v>398</v>
      </c>
      <c r="G267" s="28">
        <v>55191</v>
      </c>
      <c r="H267" s="29">
        <v>600</v>
      </c>
      <c r="I267" s="30">
        <f>I268</f>
        <v>0</v>
      </c>
      <c r="J267" s="30">
        <f t="shared" ref="J267:K267" si="261">J268</f>
        <v>0</v>
      </c>
      <c r="K267" s="30">
        <f t="shared" si="261"/>
        <v>0</v>
      </c>
      <c r="L267" s="30">
        <f>L268</f>
        <v>0</v>
      </c>
      <c r="M267" s="30">
        <f t="shared" ref="M267:N267" si="262">M268</f>
        <v>1793.1</v>
      </c>
      <c r="N267" s="30">
        <f t="shared" si="262"/>
        <v>0</v>
      </c>
      <c r="O267" s="30">
        <f t="shared" si="256"/>
        <v>0</v>
      </c>
      <c r="P267" s="30">
        <f t="shared" si="257"/>
        <v>1793.1</v>
      </c>
      <c r="Q267" s="31">
        <f t="shared" si="258"/>
        <v>0</v>
      </c>
      <c r="R267" s="65"/>
      <c r="S267" s="65"/>
      <c r="T267" s="65"/>
      <c r="U267" s="83">
        <f t="shared" si="244"/>
        <v>0</v>
      </c>
      <c r="V267" s="83">
        <f t="shared" si="245"/>
        <v>1793.1</v>
      </c>
      <c r="W267" s="83">
        <f t="shared" si="246"/>
        <v>0</v>
      </c>
      <c r="X267" s="83"/>
      <c r="Y267" s="83"/>
      <c r="Z267" s="83"/>
      <c r="AA267" s="83">
        <f t="shared" si="217"/>
        <v>0</v>
      </c>
      <c r="AB267" s="83">
        <f t="shared" si="218"/>
        <v>1793.1</v>
      </c>
      <c r="AC267" s="83">
        <f t="shared" si="219"/>
        <v>0</v>
      </c>
    </row>
    <row r="268" spans="1:29" s="3" customFormat="1" x14ac:dyDescent="0.2">
      <c r="A268" s="23" t="s">
        <v>155</v>
      </c>
      <c r="B268" s="24">
        <v>63</v>
      </c>
      <c r="C268" s="25">
        <v>703</v>
      </c>
      <c r="D268" s="26">
        <v>4</v>
      </c>
      <c r="E268" s="27">
        <v>0</v>
      </c>
      <c r="F268" s="26" t="s">
        <v>398</v>
      </c>
      <c r="G268" s="28">
        <v>55191</v>
      </c>
      <c r="H268" s="29">
        <v>610</v>
      </c>
      <c r="I268" s="30">
        <v>0</v>
      </c>
      <c r="J268" s="30">
        <v>0</v>
      </c>
      <c r="K268" s="30">
        <v>0</v>
      </c>
      <c r="L268" s="30">
        <v>0</v>
      </c>
      <c r="M268" s="30">
        <f>1693.1+100</f>
        <v>1793.1</v>
      </c>
      <c r="N268" s="30">
        <v>0</v>
      </c>
      <c r="O268" s="30">
        <f t="shared" si="256"/>
        <v>0</v>
      </c>
      <c r="P268" s="30">
        <f t="shared" si="257"/>
        <v>1793.1</v>
      </c>
      <c r="Q268" s="31">
        <f t="shared" si="258"/>
        <v>0</v>
      </c>
      <c r="R268" s="65"/>
      <c r="S268" s="65"/>
      <c r="T268" s="65"/>
      <c r="U268" s="83">
        <f t="shared" si="244"/>
        <v>0</v>
      </c>
      <c r="V268" s="83">
        <f t="shared" si="245"/>
        <v>1793.1</v>
      </c>
      <c r="W268" s="83">
        <f t="shared" si="246"/>
        <v>0</v>
      </c>
      <c r="X268" s="83"/>
      <c r="Y268" s="83"/>
      <c r="Z268" s="83"/>
      <c r="AA268" s="83">
        <f t="shared" si="217"/>
        <v>0</v>
      </c>
      <c r="AB268" s="83">
        <f t="shared" si="218"/>
        <v>1793.1</v>
      </c>
      <c r="AC268" s="83">
        <f t="shared" si="219"/>
        <v>0</v>
      </c>
    </row>
    <row r="269" spans="1:29" s="3" customFormat="1" x14ac:dyDescent="0.2">
      <c r="A269" s="23" t="s">
        <v>60</v>
      </c>
      <c r="B269" s="24">
        <v>63</v>
      </c>
      <c r="C269" s="25">
        <v>707</v>
      </c>
      <c r="D269" s="26"/>
      <c r="E269" s="27"/>
      <c r="F269" s="26"/>
      <c r="G269" s="28"/>
      <c r="H269" s="29"/>
      <c r="I269" s="30"/>
      <c r="J269" s="30"/>
      <c r="K269" s="30"/>
      <c r="L269" s="30"/>
      <c r="M269" s="30"/>
      <c r="N269" s="30"/>
      <c r="O269" s="30"/>
      <c r="P269" s="30"/>
      <c r="Q269" s="31"/>
      <c r="R269" s="65"/>
      <c r="S269" s="65"/>
      <c r="T269" s="65"/>
      <c r="U269" s="83"/>
      <c r="V269" s="83"/>
      <c r="W269" s="83"/>
      <c r="X269" s="83">
        <f>X270+X273</f>
        <v>344</v>
      </c>
      <c r="Y269" s="83"/>
      <c r="Z269" s="83"/>
      <c r="AA269" s="83">
        <f t="shared" ref="AA269" si="263">U269+X269</f>
        <v>344</v>
      </c>
      <c r="AB269" s="83">
        <f t="shared" ref="AB269" si="264">V269+Y269</f>
        <v>0</v>
      </c>
      <c r="AC269" s="83">
        <f t="shared" ref="AC269" si="265">W269+Z269</f>
        <v>0</v>
      </c>
    </row>
    <row r="270" spans="1:29" s="3" customFormat="1" ht="33.75" x14ac:dyDescent="0.2">
      <c r="A270" s="23" t="s">
        <v>432</v>
      </c>
      <c r="B270" s="24">
        <v>63</v>
      </c>
      <c r="C270" s="25">
        <v>707</v>
      </c>
      <c r="D270" s="26">
        <v>5</v>
      </c>
      <c r="E270" s="27">
        <v>1</v>
      </c>
      <c r="F270" s="26">
        <v>0</v>
      </c>
      <c r="G270" s="28" t="s">
        <v>433</v>
      </c>
      <c r="H270" s="29"/>
      <c r="I270" s="30"/>
      <c r="J270" s="30"/>
      <c r="K270" s="30"/>
      <c r="L270" s="30"/>
      <c r="M270" s="30"/>
      <c r="N270" s="30"/>
      <c r="O270" s="30"/>
      <c r="P270" s="30"/>
      <c r="Q270" s="31"/>
      <c r="R270" s="65"/>
      <c r="S270" s="65"/>
      <c r="T270" s="65"/>
      <c r="U270" s="83"/>
      <c r="V270" s="83"/>
      <c r="W270" s="83"/>
      <c r="X270" s="83">
        <f>X271</f>
        <v>55.6</v>
      </c>
      <c r="Y270" s="83"/>
      <c r="Z270" s="83"/>
      <c r="AA270" s="83">
        <f t="shared" ref="AA270:AA272" si="266">U270+X270</f>
        <v>55.6</v>
      </c>
      <c r="AB270" s="83">
        <f t="shared" ref="AB270:AB272" si="267">V270+Y270</f>
        <v>0</v>
      </c>
      <c r="AC270" s="83">
        <f t="shared" ref="AC270:AC272" si="268">W270+Z270</f>
        <v>0</v>
      </c>
    </row>
    <row r="271" spans="1:29" s="3" customFormat="1" ht="22.5" x14ac:dyDescent="0.2">
      <c r="A271" s="23" t="s">
        <v>81</v>
      </c>
      <c r="B271" s="24">
        <v>63</v>
      </c>
      <c r="C271" s="25">
        <v>707</v>
      </c>
      <c r="D271" s="26">
        <v>5</v>
      </c>
      <c r="E271" s="27">
        <v>1</v>
      </c>
      <c r="F271" s="26">
        <v>0</v>
      </c>
      <c r="G271" s="28" t="s">
        <v>433</v>
      </c>
      <c r="H271" s="29">
        <v>600</v>
      </c>
      <c r="I271" s="30"/>
      <c r="J271" s="30"/>
      <c r="K271" s="30"/>
      <c r="L271" s="30"/>
      <c r="M271" s="30"/>
      <c r="N271" s="30"/>
      <c r="O271" s="30"/>
      <c r="P271" s="30"/>
      <c r="Q271" s="31"/>
      <c r="R271" s="65"/>
      <c r="S271" s="65"/>
      <c r="T271" s="65"/>
      <c r="U271" s="83"/>
      <c r="V271" s="83"/>
      <c r="W271" s="83"/>
      <c r="X271" s="83">
        <f>X272</f>
        <v>55.6</v>
      </c>
      <c r="Y271" s="83"/>
      <c r="Z271" s="83"/>
      <c r="AA271" s="83">
        <f t="shared" si="266"/>
        <v>55.6</v>
      </c>
      <c r="AB271" s="83">
        <f t="shared" si="267"/>
        <v>0</v>
      </c>
      <c r="AC271" s="83">
        <f t="shared" si="268"/>
        <v>0</v>
      </c>
    </row>
    <row r="272" spans="1:29" s="3" customFormat="1" x14ac:dyDescent="0.2">
      <c r="A272" s="23" t="s">
        <v>155</v>
      </c>
      <c r="B272" s="24">
        <v>63</v>
      </c>
      <c r="C272" s="25">
        <v>707</v>
      </c>
      <c r="D272" s="26">
        <v>5</v>
      </c>
      <c r="E272" s="27">
        <v>1</v>
      </c>
      <c r="F272" s="26">
        <v>0</v>
      </c>
      <c r="G272" s="28" t="s">
        <v>433</v>
      </c>
      <c r="H272" s="29">
        <v>610</v>
      </c>
      <c r="I272" s="30"/>
      <c r="J272" s="30"/>
      <c r="K272" s="30"/>
      <c r="L272" s="30"/>
      <c r="M272" s="30"/>
      <c r="N272" s="30"/>
      <c r="O272" s="30"/>
      <c r="P272" s="30"/>
      <c r="Q272" s="31"/>
      <c r="R272" s="65"/>
      <c r="S272" s="65"/>
      <c r="T272" s="65"/>
      <c r="U272" s="83"/>
      <c r="V272" s="83"/>
      <c r="W272" s="83"/>
      <c r="X272" s="83">
        <f>50+5.6</f>
        <v>55.6</v>
      </c>
      <c r="Y272" s="83"/>
      <c r="Z272" s="83"/>
      <c r="AA272" s="83">
        <f t="shared" si="266"/>
        <v>55.6</v>
      </c>
      <c r="AB272" s="83">
        <f t="shared" si="267"/>
        <v>0</v>
      </c>
      <c r="AC272" s="83">
        <f t="shared" si="268"/>
        <v>0</v>
      </c>
    </row>
    <row r="273" spans="1:29" s="3" customFormat="1" ht="22.5" x14ac:dyDescent="0.2">
      <c r="A273" s="23" t="s">
        <v>311</v>
      </c>
      <c r="B273" s="24">
        <v>63</v>
      </c>
      <c r="C273" s="25">
        <v>707</v>
      </c>
      <c r="D273" s="26">
        <v>6</v>
      </c>
      <c r="E273" s="27">
        <v>2</v>
      </c>
      <c r="F273" s="26">
        <v>0</v>
      </c>
      <c r="G273" s="28" t="s">
        <v>310</v>
      </c>
      <c r="H273" s="29"/>
      <c r="I273" s="30"/>
      <c r="J273" s="30"/>
      <c r="K273" s="30"/>
      <c r="L273" s="30"/>
      <c r="M273" s="30"/>
      <c r="N273" s="30"/>
      <c r="O273" s="30"/>
      <c r="P273" s="30"/>
      <c r="Q273" s="31"/>
      <c r="R273" s="65"/>
      <c r="S273" s="65"/>
      <c r="T273" s="65"/>
      <c r="U273" s="83"/>
      <c r="V273" s="83"/>
      <c r="W273" s="83"/>
      <c r="X273" s="83">
        <f>X274</f>
        <v>288.39999999999998</v>
      </c>
      <c r="Y273" s="83"/>
      <c r="Z273" s="83"/>
      <c r="AA273" s="83">
        <f t="shared" ref="AA273:AA275" si="269">U273+X273</f>
        <v>288.39999999999998</v>
      </c>
      <c r="AB273" s="83">
        <f t="shared" ref="AB273:AB275" si="270">V273+Y273</f>
        <v>0</v>
      </c>
      <c r="AC273" s="83">
        <f t="shared" ref="AC273:AC275" si="271">W273+Z273</f>
        <v>0</v>
      </c>
    </row>
    <row r="274" spans="1:29" s="3" customFormat="1" ht="22.5" x14ac:dyDescent="0.2">
      <c r="A274" s="23" t="s">
        <v>81</v>
      </c>
      <c r="B274" s="24">
        <v>63</v>
      </c>
      <c r="C274" s="25">
        <v>707</v>
      </c>
      <c r="D274" s="26">
        <v>6</v>
      </c>
      <c r="E274" s="27">
        <v>2</v>
      </c>
      <c r="F274" s="26">
        <v>0</v>
      </c>
      <c r="G274" s="28" t="s">
        <v>310</v>
      </c>
      <c r="H274" s="29">
        <v>600</v>
      </c>
      <c r="I274" s="30"/>
      <c r="J274" s="30"/>
      <c r="K274" s="30"/>
      <c r="L274" s="30"/>
      <c r="M274" s="30"/>
      <c r="N274" s="30"/>
      <c r="O274" s="30"/>
      <c r="P274" s="30"/>
      <c r="Q274" s="31"/>
      <c r="R274" s="65"/>
      <c r="S274" s="65"/>
      <c r="T274" s="65"/>
      <c r="U274" s="83"/>
      <c r="V274" s="83"/>
      <c r="W274" s="83"/>
      <c r="X274" s="83">
        <f>X275</f>
        <v>288.39999999999998</v>
      </c>
      <c r="Y274" s="83"/>
      <c r="Z274" s="83"/>
      <c r="AA274" s="83">
        <f t="shared" si="269"/>
        <v>288.39999999999998</v>
      </c>
      <c r="AB274" s="83">
        <f t="shared" si="270"/>
        <v>0</v>
      </c>
      <c r="AC274" s="83">
        <f t="shared" si="271"/>
        <v>0</v>
      </c>
    </row>
    <row r="275" spans="1:29" s="3" customFormat="1" x14ac:dyDescent="0.2">
      <c r="A275" s="23" t="s">
        <v>155</v>
      </c>
      <c r="B275" s="24">
        <v>63</v>
      </c>
      <c r="C275" s="25">
        <v>707</v>
      </c>
      <c r="D275" s="26">
        <v>6</v>
      </c>
      <c r="E275" s="27">
        <v>2</v>
      </c>
      <c r="F275" s="26">
        <v>0</v>
      </c>
      <c r="G275" s="28" t="s">
        <v>310</v>
      </c>
      <c r="H275" s="29">
        <v>610</v>
      </c>
      <c r="I275" s="30"/>
      <c r="J275" s="30"/>
      <c r="K275" s="30"/>
      <c r="L275" s="30"/>
      <c r="M275" s="30"/>
      <c r="N275" s="30"/>
      <c r="O275" s="30"/>
      <c r="P275" s="30"/>
      <c r="Q275" s="31"/>
      <c r="R275" s="65"/>
      <c r="S275" s="65"/>
      <c r="T275" s="65"/>
      <c r="U275" s="83"/>
      <c r="V275" s="83"/>
      <c r="W275" s="83"/>
      <c r="X275" s="83">
        <f>258.4+30</f>
        <v>288.39999999999998</v>
      </c>
      <c r="Y275" s="83"/>
      <c r="Z275" s="83"/>
      <c r="AA275" s="83">
        <f t="shared" si="269"/>
        <v>288.39999999999998</v>
      </c>
      <c r="AB275" s="83">
        <f t="shared" si="270"/>
        <v>0</v>
      </c>
      <c r="AC275" s="83">
        <f t="shared" si="271"/>
        <v>0</v>
      </c>
    </row>
    <row r="276" spans="1:29" s="3" customFormat="1" x14ac:dyDescent="0.2">
      <c r="A276" s="23" t="s">
        <v>220</v>
      </c>
      <c r="B276" s="24">
        <v>63</v>
      </c>
      <c r="C276" s="25">
        <v>800</v>
      </c>
      <c r="D276" s="26" t="s">
        <v>7</v>
      </c>
      <c r="E276" s="27" t="s">
        <v>7</v>
      </c>
      <c r="F276" s="26" t="s">
        <v>7</v>
      </c>
      <c r="G276" s="28" t="s">
        <v>7</v>
      </c>
      <c r="H276" s="29" t="s">
        <v>7</v>
      </c>
      <c r="I276" s="30">
        <f t="shared" ref="I276:N276" si="272">I277+I327</f>
        <v>116500.4</v>
      </c>
      <c r="J276" s="30">
        <f t="shared" si="272"/>
        <v>118794.3</v>
      </c>
      <c r="K276" s="30">
        <f t="shared" si="272"/>
        <v>124436.3</v>
      </c>
      <c r="L276" s="30">
        <f t="shared" si="272"/>
        <v>1320.1</v>
      </c>
      <c r="M276" s="30">
        <f t="shared" si="272"/>
        <v>1200</v>
      </c>
      <c r="N276" s="30">
        <f t="shared" si="272"/>
        <v>0</v>
      </c>
      <c r="O276" s="30">
        <f t="shared" si="204"/>
        <v>117820.5</v>
      </c>
      <c r="P276" s="30">
        <f t="shared" si="205"/>
        <v>119994.3</v>
      </c>
      <c r="Q276" s="31">
        <f t="shared" si="206"/>
        <v>124436.3</v>
      </c>
      <c r="R276" s="65">
        <f>R277</f>
        <v>3521.8175900000001</v>
      </c>
      <c r="S276" s="65"/>
      <c r="T276" s="65"/>
      <c r="U276" s="83">
        <f t="shared" si="244"/>
        <v>121342.31759000001</v>
      </c>
      <c r="V276" s="83">
        <f t="shared" si="245"/>
        <v>119994.3</v>
      </c>
      <c r="W276" s="83">
        <f t="shared" si="246"/>
        <v>124436.3</v>
      </c>
      <c r="X276" s="83">
        <f>X277+X327</f>
        <v>1128.5296400000002</v>
      </c>
      <c r="Y276" s="83"/>
      <c r="Z276" s="83"/>
      <c r="AA276" s="83">
        <f t="shared" si="217"/>
        <v>122470.84723</v>
      </c>
      <c r="AB276" s="83">
        <f t="shared" si="218"/>
        <v>119994.3</v>
      </c>
      <c r="AC276" s="83">
        <f t="shared" si="219"/>
        <v>124436.3</v>
      </c>
    </row>
    <row r="277" spans="1:29" s="3" customFormat="1" x14ac:dyDescent="0.2">
      <c r="A277" s="23" t="s">
        <v>219</v>
      </c>
      <c r="B277" s="24">
        <v>63</v>
      </c>
      <c r="C277" s="25">
        <v>801</v>
      </c>
      <c r="D277" s="26" t="s">
        <v>7</v>
      </c>
      <c r="E277" s="27" t="s">
        <v>7</v>
      </c>
      <c r="F277" s="26" t="s">
        <v>7</v>
      </c>
      <c r="G277" s="28" t="s">
        <v>7</v>
      </c>
      <c r="H277" s="29" t="s">
        <v>7</v>
      </c>
      <c r="I277" s="30">
        <f>I278+I283</f>
        <v>114327.29999999999</v>
      </c>
      <c r="J277" s="30">
        <f t="shared" ref="J277:K277" si="273">J278+J283</f>
        <v>116555.2</v>
      </c>
      <c r="K277" s="30">
        <f t="shared" si="273"/>
        <v>122113.5</v>
      </c>
      <c r="L277" s="30">
        <f>L278+L283</f>
        <v>1320.1</v>
      </c>
      <c r="M277" s="30">
        <f>M278+M283</f>
        <v>1200</v>
      </c>
      <c r="N277" s="30">
        <f t="shared" ref="N277" si="274">N278+N283</f>
        <v>0</v>
      </c>
      <c r="O277" s="30">
        <f>I277+L277</f>
        <v>115647.4</v>
      </c>
      <c r="P277" s="30">
        <f t="shared" si="205"/>
        <v>117755.2</v>
      </c>
      <c r="Q277" s="31">
        <f t="shared" si="206"/>
        <v>122113.5</v>
      </c>
      <c r="R277" s="65">
        <f>R283</f>
        <v>3521.8175900000001</v>
      </c>
      <c r="S277" s="65"/>
      <c r="T277" s="65"/>
      <c r="U277" s="83">
        <f t="shared" si="244"/>
        <v>119169.21759</v>
      </c>
      <c r="V277" s="83">
        <f t="shared" si="245"/>
        <v>117755.2</v>
      </c>
      <c r="W277" s="83">
        <f t="shared" si="246"/>
        <v>122113.5</v>
      </c>
      <c r="X277" s="83">
        <f>X283+X278</f>
        <v>1128.5296400000002</v>
      </c>
      <c r="Y277" s="83"/>
      <c r="Z277" s="83"/>
      <c r="AA277" s="83">
        <f t="shared" si="217"/>
        <v>120297.74722999999</v>
      </c>
      <c r="AB277" s="83">
        <f t="shared" si="218"/>
        <v>117755.2</v>
      </c>
      <c r="AC277" s="83">
        <f t="shared" si="219"/>
        <v>122113.5</v>
      </c>
    </row>
    <row r="278" spans="1:29" s="3" customFormat="1" ht="45" x14ac:dyDescent="0.2">
      <c r="A278" s="34" t="s">
        <v>326</v>
      </c>
      <c r="B278" s="24">
        <v>63</v>
      </c>
      <c r="C278" s="25">
        <v>801</v>
      </c>
      <c r="D278" s="26" t="s">
        <v>173</v>
      </c>
      <c r="E278" s="27" t="s">
        <v>3</v>
      </c>
      <c r="F278" s="26" t="s">
        <v>2</v>
      </c>
      <c r="G278" s="28" t="s">
        <v>9</v>
      </c>
      <c r="H278" s="29" t="s">
        <v>7</v>
      </c>
      <c r="I278" s="30">
        <f>I279</f>
        <v>300</v>
      </c>
      <c r="J278" s="30">
        <f t="shared" ref="J278:K278" si="275">J279</f>
        <v>300</v>
      </c>
      <c r="K278" s="30">
        <f t="shared" si="275"/>
        <v>300</v>
      </c>
      <c r="L278" s="30"/>
      <c r="M278" s="30"/>
      <c r="N278" s="30"/>
      <c r="O278" s="30">
        <f t="shared" si="204"/>
        <v>300</v>
      </c>
      <c r="P278" s="30">
        <f t="shared" si="205"/>
        <v>300</v>
      </c>
      <c r="Q278" s="31">
        <f t="shared" si="206"/>
        <v>300</v>
      </c>
      <c r="R278" s="65"/>
      <c r="S278" s="65"/>
      <c r="T278" s="65"/>
      <c r="U278" s="83">
        <f t="shared" si="244"/>
        <v>300</v>
      </c>
      <c r="V278" s="83">
        <f t="shared" si="245"/>
        <v>300</v>
      </c>
      <c r="W278" s="83">
        <f t="shared" si="246"/>
        <v>300</v>
      </c>
      <c r="X278" s="83"/>
      <c r="Y278" s="83"/>
      <c r="Z278" s="83"/>
      <c r="AA278" s="83">
        <f t="shared" si="217"/>
        <v>300</v>
      </c>
      <c r="AB278" s="83">
        <f t="shared" si="218"/>
        <v>300</v>
      </c>
      <c r="AC278" s="83">
        <f t="shared" si="219"/>
        <v>300</v>
      </c>
    </row>
    <row r="279" spans="1:29" s="3" customFormat="1" ht="22.5" x14ac:dyDescent="0.2">
      <c r="A279" s="34" t="s">
        <v>378</v>
      </c>
      <c r="B279" s="24">
        <v>63</v>
      </c>
      <c r="C279" s="25">
        <v>801</v>
      </c>
      <c r="D279" s="26" t="s">
        <v>173</v>
      </c>
      <c r="E279" s="27">
        <v>5</v>
      </c>
      <c r="F279" s="26" t="s">
        <v>2</v>
      </c>
      <c r="G279" s="28">
        <v>0</v>
      </c>
      <c r="H279" s="29"/>
      <c r="I279" s="30">
        <f>I280</f>
        <v>300</v>
      </c>
      <c r="J279" s="30">
        <f t="shared" ref="J279:K279" si="276">J280</f>
        <v>300</v>
      </c>
      <c r="K279" s="30">
        <f t="shared" si="276"/>
        <v>300</v>
      </c>
      <c r="L279" s="30"/>
      <c r="M279" s="30"/>
      <c r="N279" s="30"/>
      <c r="O279" s="30">
        <f t="shared" si="204"/>
        <v>300</v>
      </c>
      <c r="P279" s="30">
        <f t="shared" si="205"/>
        <v>300</v>
      </c>
      <c r="Q279" s="31">
        <f t="shared" si="206"/>
        <v>300</v>
      </c>
      <c r="R279" s="65"/>
      <c r="S279" s="65"/>
      <c r="T279" s="65"/>
      <c r="U279" s="83">
        <f t="shared" si="244"/>
        <v>300</v>
      </c>
      <c r="V279" s="83">
        <f t="shared" si="245"/>
        <v>300</v>
      </c>
      <c r="W279" s="83">
        <f t="shared" si="246"/>
        <v>300</v>
      </c>
      <c r="X279" s="83"/>
      <c r="Y279" s="83"/>
      <c r="Z279" s="83"/>
      <c r="AA279" s="83">
        <f t="shared" si="217"/>
        <v>300</v>
      </c>
      <c r="AB279" s="83">
        <f t="shared" si="218"/>
        <v>300</v>
      </c>
      <c r="AC279" s="83">
        <f t="shared" si="219"/>
        <v>300</v>
      </c>
    </row>
    <row r="280" spans="1:29" s="3" customFormat="1" ht="30" customHeight="1" x14ac:dyDescent="0.2">
      <c r="A280" s="23" t="s">
        <v>174</v>
      </c>
      <c r="B280" s="24">
        <v>63</v>
      </c>
      <c r="C280" s="25">
        <v>801</v>
      </c>
      <c r="D280" s="26" t="s">
        <v>173</v>
      </c>
      <c r="E280" s="27">
        <v>5</v>
      </c>
      <c r="F280" s="26" t="s">
        <v>2</v>
      </c>
      <c r="G280" s="28" t="s">
        <v>172</v>
      </c>
      <c r="H280" s="29" t="s">
        <v>7</v>
      </c>
      <c r="I280" s="30">
        <f>I281</f>
        <v>300</v>
      </c>
      <c r="J280" s="30">
        <f t="shared" ref="J280:K280" si="277">J281</f>
        <v>300</v>
      </c>
      <c r="K280" s="30">
        <f t="shared" si="277"/>
        <v>300</v>
      </c>
      <c r="L280" s="30"/>
      <c r="M280" s="30"/>
      <c r="N280" s="30"/>
      <c r="O280" s="30">
        <f t="shared" si="204"/>
        <v>300</v>
      </c>
      <c r="P280" s="30">
        <f t="shared" si="205"/>
        <v>300</v>
      </c>
      <c r="Q280" s="31">
        <f t="shared" si="206"/>
        <v>300</v>
      </c>
      <c r="R280" s="65"/>
      <c r="S280" s="65"/>
      <c r="T280" s="65"/>
      <c r="U280" s="83">
        <f t="shared" si="244"/>
        <v>300</v>
      </c>
      <c r="V280" s="83">
        <f t="shared" si="245"/>
        <v>300</v>
      </c>
      <c r="W280" s="83">
        <f t="shared" si="246"/>
        <v>300</v>
      </c>
      <c r="X280" s="83"/>
      <c r="Y280" s="83"/>
      <c r="Z280" s="83"/>
      <c r="AA280" s="83">
        <f t="shared" si="217"/>
        <v>300</v>
      </c>
      <c r="AB280" s="83">
        <f t="shared" si="218"/>
        <v>300</v>
      </c>
      <c r="AC280" s="83">
        <f t="shared" si="219"/>
        <v>300</v>
      </c>
    </row>
    <row r="281" spans="1:29" s="3" customFormat="1" ht="27" customHeight="1" x14ac:dyDescent="0.2">
      <c r="A281" s="23" t="s">
        <v>81</v>
      </c>
      <c r="B281" s="24">
        <v>63</v>
      </c>
      <c r="C281" s="25">
        <v>801</v>
      </c>
      <c r="D281" s="26" t="s">
        <v>173</v>
      </c>
      <c r="E281" s="27">
        <v>5</v>
      </c>
      <c r="F281" s="26" t="s">
        <v>2</v>
      </c>
      <c r="G281" s="28" t="s">
        <v>172</v>
      </c>
      <c r="H281" s="29">
        <v>600</v>
      </c>
      <c r="I281" s="30">
        <f>I282</f>
        <v>300</v>
      </c>
      <c r="J281" s="30">
        <f t="shared" ref="J281:K281" si="278">J282</f>
        <v>300</v>
      </c>
      <c r="K281" s="30">
        <f t="shared" si="278"/>
        <v>300</v>
      </c>
      <c r="L281" s="30"/>
      <c r="M281" s="30"/>
      <c r="N281" s="30"/>
      <c r="O281" s="30">
        <f t="shared" si="204"/>
        <v>300</v>
      </c>
      <c r="P281" s="30">
        <f t="shared" si="205"/>
        <v>300</v>
      </c>
      <c r="Q281" s="31">
        <f t="shared" si="206"/>
        <v>300</v>
      </c>
      <c r="R281" s="65"/>
      <c r="S281" s="65"/>
      <c r="T281" s="65"/>
      <c r="U281" s="83">
        <f t="shared" si="244"/>
        <v>300</v>
      </c>
      <c r="V281" s="83">
        <f t="shared" si="245"/>
        <v>300</v>
      </c>
      <c r="W281" s="83">
        <f t="shared" si="246"/>
        <v>300</v>
      </c>
      <c r="X281" s="83"/>
      <c r="Y281" s="83"/>
      <c r="Z281" s="83"/>
      <c r="AA281" s="83">
        <f t="shared" si="217"/>
        <v>300</v>
      </c>
      <c r="AB281" s="83">
        <f t="shared" si="218"/>
        <v>300</v>
      </c>
      <c r="AC281" s="83">
        <f t="shared" si="219"/>
        <v>300</v>
      </c>
    </row>
    <row r="282" spans="1:29" s="3" customFormat="1" ht="21" customHeight="1" x14ac:dyDescent="0.2">
      <c r="A282" s="23" t="s">
        <v>155</v>
      </c>
      <c r="B282" s="24">
        <v>63</v>
      </c>
      <c r="C282" s="25">
        <v>801</v>
      </c>
      <c r="D282" s="26" t="s">
        <v>173</v>
      </c>
      <c r="E282" s="27">
        <v>5</v>
      </c>
      <c r="F282" s="26" t="s">
        <v>2</v>
      </c>
      <c r="G282" s="28" t="s">
        <v>172</v>
      </c>
      <c r="H282" s="29">
        <v>610</v>
      </c>
      <c r="I282" s="30">
        <f>300</f>
        <v>300</v>
      </c>
      <c r="J282" s="30">
        <f>300</f>
        <v>300</v>
      </c>
      <c r="K282" s="30">
        <f>300</f>
        <v>300</v>
      </c>
      <c r="L282" s="30"/>
      <c r="M282" s="30"/>
      <c r="N282" s="30"/>
      <c r="O282" s="30">
        <f t="shared" si="204"/>
        <v>300</v>
      </c>
      <c r="P282" s="30">
        <f t="shared" si="205"/>
        <v>300</v>
      </c>
      <c r="Q282" s="31">
        <f t="shared" si="206"/>
        <v>300</v>
      </c>
      <c r="R282" s="65"/>
      <c r="S282" s="65"/>
      <c r="T282" s="65"/>
      <c r="U282" s="83">
        <f t="shared" si="244"/>
        <v>300</v>
      </c>
      <c r="V282" s="83">
        <f t="shared" si="245"/>
        <v>300</v>
      </c>
      <c r="W282" s="83">
        <f t="shared" si="246"/>
        <v>300</v>
      </c>
      <c r="X282" s="83"/>
      <c r="Y282" s="83"/>
      <c r="Z282" s="83"/>
      <c r="AA282" s="83">
        <f t="shared" si="217"/>
        <v>300</v>
      </c>
      <c r="AB282" s="83">
        <f t="shared" si="218"/>
        <v>300</v>
      </c>
      <c r="AC282" s="83">
        <f t="shared" si="219"/>
        <v>300</v>
      </c>
    </row>
    <row r="283" spans="1:29" s="3" customFormat="1" ht="33.75" x14ac:dyDescent="0.2">
      <c r="A283" s="34" t="s">
        <v>338</v>
      </c>
      <c r="B283" s="24">
        <v>63</v>
      </c>
      <c r="C283" s="25">
        <v>801</v>
      </c>
      <c r="D283" s="26" t="s">
        <v>204</v>
      </c>
      <c r="E283" s="27" t="s">
        <v>3</v>
      </c>
      <c r="F283" s="26" t="s">
        <v>2</v>
      </c>
      <c r="G283" s="28" t="s">
        <v>9</v>
      </c>
      <c r="H283" s="29" t="s">
        <v>7</v>
      </c>
      <c r="I283" s="30">
        <f>I284</f>
        <v>114027.29999999999</v>
      </c>
      <c r="J283" s="30">
        <f t="shared" ref="J283:K283" si="279">J284</f>
        <v>116255.2</v>
      </c>
      <c r="K283" s="30">
        <f t="shared" si="279"/>
        <v>121813.5</v>
      </c>
      <c r="L283" s="30">
        <f>L284</f>
        <v>1320.1</v>
      </c>
      <c r="M283" s="30">
        <f t="shared" ref="M283:N283" si="280">M284</f>
        <v>1200</v>
      </c>
      <c r="N283" s="30">
        <f t="shared" si="280"/>
        <v>0</v>
      </c>
      <c r="O283" s="30">
        <f t="shared" si="204"/>
        <v>115347.4</v>
      </c>
      <c r="P283" s="30">
        <f t="shared" si="205"/>
        <v>117455.2</v>
      </c>
      <c r="Q283" s="31">
        <f t="shared" si="206"/>
        <v>121813.5</v>
      </c>
      <c r="R283" s="65">
        <f>R284</f>
        <v>3521.8175900000001</v>
      </c>
      <c r="S283" s="65"/>
      <c r="T283" s="65"/>
      <c r="U283" s="83">
        <f t="shared" si="244"/>
        <v>118869.21759</v>
      </c>
      <c r="V283" s="83">
        <f t="shared" si="245"/>
        <v>117455.2</v>
      </c>
      <c r="W283" s="83">
        <f t="shared" si="246"/>
        <v>121813.5</v>
      </c>
      <c r="X283" s="83">
        <f>X284</f>
        <v>1128.5296400000002</v>
      </c>
      <c r="Y283" s="83"/>
      <c r="Z283" s="83"/>
      <c r="AA283" s="83">
        <f t="shared" si="217"/>
        <v>119997.74722999999</v>
      </c>
      <c r="AB283" s="83">
        <f t="shared" si="218"/>
        <v>117455.2</v>
      </c>
      <c r="AC283" s="83">
        <f t="shared" si="219"/>
        <v>121813.5</v>
      </c>
    </row>
    <row r="284" spans="1:29" s="3" customFormat="1" x14ac:dyDescent="0.2">
      <c r="A284" s="34" t="s">
        <v>339</v>
      </c>
      <c r="B284" s="24">
        <v>63</v>
      </c>
      <c r="C284" s="25">
        <v>801</v>
      </c>
      <c r="D284" s="26">
        <v>5</v>
      </c>
      <c r="E284" s="27">
        <v>1</v>
      </c>
      <c r="F284" s="26" t="s">
        <v>2</v>
      </c>
      <c r="G284" s="28">
        <v>0</v>
      </c>
      <c r="H284" s="29"/>
      <c r="I284" s="30">
        <f>I288+I291+I294+I303+I321+I306+I297+I312+I315+I318+I324+I309</f>
        <v>114027.29999999999</v>
      </c>
      <c r="J284" s="30">
        <f t="shared" ref="J284:K284" si="281">J288+J291+J294+J303+J321+J306+J297+J312+J315+J318+J324+J309</f>
        <v>116255.2</v>
      </c>
      <c r="K284" s="30">
        <f t="shared" si="281"/>
        <v>121813.5</v>
      </c>
      <c r="L284" s="30">
        <f>L291+L312+L324+L300+L297</f>
        <v>1320.1</v>
      </c>
      <c r="M284" s="30">
        <f t="shared" ref="M284:N284" si="282">M291+M312+M324+M300+M297</f>
        <v>1200</v>
      </c>
      <c r="N284" s="30">
        <f t="shared" si="282"/>
        <v>0</v>
      </c>
      <c r="O284" s="30">
        <f>I284+L284</f>
        <v>115347.4</v>
      </c>
      <c r="P284" s="30">
        <f t="shared" si="205"/>
        <v>117455.2</v>
      </c>
      <c r="Q284" s="31">
        <f t="shared" si="206"/>
        <v>121813.5</v>
      </c>
      <c r="R284" s="65">
        <f>R291</f>
        <v>3521.8175900000001</v>
      </c>
      <c r="S284" s="65"/>
      <c r="T284" s="65"/>
      <c r="U284" s="83">
        <f t="shared" si="244"/>
        <v>118869.21759</v>
      </c>
      <c r="V284" s="83">
        <f t="shared" si="245"/>
        <v>117455.2</v>
      </c>
      <c r="W284" s="83">
        <f t="shared" si="246"/>
        <v>121813.5</v>
      </c>
      <c r="X284" s="83">
        <f>X285+X291+X315</f>
        <v>1128.5296400000002</v>
      </c>
      <c r="Y284" s="83"/>
      <c r="Z284" s="83"/>
      <c r="AA284" s="83">
        <f t="shared" si="217"/>
        <v>119997.74722999999</v>
      </c>
      <c r="AB284" s="83">
        <f t="shared" si="218"/>
        <v>117455.2</v>
      </c>
      <c r="AC284" s="83">
        <f t="shared" si="219"/>
        <v>121813.5</v>
      </c>
    </row>
    <row r="285" spans="1:29" s="3" customFormat="1" x14ac:dyDescent="0.2">
      <c r="A285" s="23" t="s">
        <v>434</v>
      </c>
      <c r="B285" s="24">
        <v>63</v>
      </c>
      <c r="C285" s="25">
        <v>801</v>
      </c>
      <c r="D285" s="26">
        <v>5</v>
      </c>
      <c r="E285" s="27">
        <v>1</v>
      </c>
      <c r="F285" s="26" t="s">
        <v>2</v>
      </c>
      <c r="G285" s="28">
        <v>71400</v>
      </c>
      <c r="H285" s="29"/>
      <c r="I285" s="30"/>
      <c r="J285" s="30"/>
      <c r="K285" s="30"/>
      <c r="L285" s="30"/>
      <c r="M285" s="30"/>
      <c r="N285" s="30"/>
      <c r="O285" s="30"/>
      <c r="P285" s="30"/>
      <c r="Q285" s="31"/>
      <c r="R285" s="65"/>
      <c r="S285" s="65"/>
      <c r="T285" s="65"/>
      <c r="U285" s="83"/>
      <c r="V285" s="83"/>
      <c r="W285" s="83"/>
      <c r="X285" s="83">
        <f>X286</f>
        <v>496.44900000000001</v>
      </c>
      <c r="Y285" s="83"/>
      <c r="Z285" s="83"/>
      <c r="AA285" s="83">
        <f t="shared" ref="AA285:AA287" si="283">U285+X285</f>
        <v>496.44900000000001</v>
      </c>
      <c r="AB285" s="83">
        <f t="shared" ref="AB285:AB287" si="284">V285+Y285</f>
        <v>0</v>
      </c>
      <c r="AC285" s="83">
        <f t="shared" ref="AC285:AC287" si="285">W285+Z285</f>
        <v>0</v>
      </c>
    </row>
    <row r="286" spans="1:29" s="3" customFormat="1" ht="22.5" x14ac:dyDescent="0.2">
      <c r="A286" s="23" t="s">
        <v>81</v>
      </c>
      <c r="B286" s="24">
        <v>63</v>
      </c>
      <c r="C286" s="25">
        <v>801</v>
      </c>
      <c r="D286" s="26">
        <v>5</v>
      </c>
      <c r="E286" s="27">
        <v>1</v>
      </c>
      <c r="F286" s="26" t="s">
        <v>2</v>
      </c>
      <c r="G286" s="28">
        <v>71400</v>
      </c>
      <c r="H286" s="29">
        <v>600</v>
      </c>
      <c r="I286" s="30"/>
      <c r="J286" s="30"/>
      <c r="K286" s="30"/>
      <c r="L286" s="30"/>
      <c r="M286" s="30"/>
      <c r="N286" s="30"/>
      <c r="O286" s="30"/>
      <c r="P286" s="30"/>
      <c r="Q286" s="31"/>
      <c r="R286" s="65"/>
      <c r="S286" s="65"/>
      <c r="T286" s="65"/>
      <c r="U286" s="83"/>
      <c r="V286" s="83"/>
      <c r="W286" s="83"/>
      <c r="X286" s="83">
        <f>X287</f>
        <v>496.44900000000001</v>
      </c>
      <c r="Y286" s="83"/>
      <c r="Z286" s="83"/>
      <c r="AA286" s="83">
        <f t="shared" si="283"/>
        <v>496.44900000000001</v>
      </c>
      <c r="AB286" s="83">
        <f t="shared" si="284"/>
        <v>0</v>
      </c>
      <c r="AC286" s="83">
        <f t="shared" si="285"/>
        <v>0</v>
      </c>
    </row>
    <row r="287" spans="1:29" s="3" customFormat="1" x14ac:dyDescent="0.2">
      <c r="A287" s="23" t="s">
        <v>155</v>
      </c>
      <c r="B287" s="24">
        <v>63</v>
      </c>
      <c r="C287" s="25">
        <v>801</v>
      </c>
      <c r="D287" s="26">
        <v>5</v>
      </c>
      <c r="E287" s="27">
        <v>1</v>
      </c>
      <c r="F287" s="26" t="s">
        <v>2</v>
      </c>
      <c r="G287" s="28">
        <v>71400</v>
      </c>
      <c r="H287" s="29">
        <v>610</v>
      </c>
      <c r="I287" s="30"/>
      <c r="J287" s="30"/>
      <c r="K287" s="30"/>
      <c r="L287" s="30"/>
      <c r="M287" s="30"/>
      <c r="N287" s="30"/>
      <c r="O287" s="30"/>
      <c r="P287" s="30"/>
      <c r="Q287" s="31"/>
      <c r="R287" s="65"/>
      <c r="S287" s="65"/>
      <c r="T287" s="65"/>
      <c r="U287" s="83"/>
      <c r="V287" s="83"/>
      <c r="W287" s="83"/>
      <c r="X287" s="83">
        <v>496.44900000000001</v>
      </c>
      <c r="Y287" s="83"/>
      <c r="Z287" s="83"/>
      <c r="AA287" s="83">
        <f t="shared" si="283"/>
        <v>496.44900000000001</v>
      </c>
      <c r="AB287" s="83">
        <f t="shared" si="284"/>
        <v>0</v>
      </c>
      <c r="AC287" s="83">
        <f t="shared" si="285"/>
        <v>0</v>
      </c>
    </row>
    <row r="288" spans="1:29" s="3" customFormat="1" ht="22.5" x14ac:dyDescent="0.2">
      <c r="A288" s="23" t="s">
        <v>185</v>
      </c>
      <c r="B288" s="24">
        <v>63</v>
      </c>
      <c r="C288" s="25">
        <v>801</v>
      </c>
      <c r="D288" s="26" t="s">
        <v>204</v>
      </c>
      <c r="E288" s="27">
        <v>1</v>
      </c>
      <c r="F288" s="26" t="s">
        <v>2</v>
      </c>
      <c r="G288" s="28" t="s">
        <v>184</v>
      </c>
      <c r="H288" s="29" t="s">
        <v>7</v>
      </c>
      <c r="I288" s="30">
        <f>I289</f>
        <v>2397.1</v>
      </c>
      <c r="J288" s="30">
        <f t="shared" ref="J288:K288" si="286">J289</f>
        <v>2371.1</v>
      </c>
      <c r="K288" s="30">
        <f t="shared" si="286"/>
        <v>2396.1</v>
      </c>
      <c r="L288" s="30"/>
      <c r="M288" s="30"/>
      <c r="N288" s="30"/>
      <c r="O288" s="30">
        <f t="shared" ref="O288:O363" si="287">I288+L288</f>
        <v>2397.1</v>
      </c>
      <c r="P288" s="30">
        <f t="shared" ref="P288:P363" si="288">J288+M288</f>
        <v>2371.1</v>
      </c>
      <c r="Q288" s="31">
        <f t="shared" ref="Q288:Q363" si="289">K288+N288</f>
        <v>2396.1</v>
      </c>
      <c r="R288" s="65"/>
      <c r="S288" s="65"/>
      <c r="T288" s="65"/>
      <c r="U288" s="83">
        <f t="shared" si="244"/>
        <v>2397.1</v>
      </c>
      <c r="V288" s="83">
        <f t="shared" si="245"/>
        <v>2371.1</v>
      </c>
      <c r="W288" s="83">
        <f t="shared" si="246"/>
        <v>2396.1</v>
      </c>
      <c r="X288" s="83"/>
      <c r="Y288" s="83"/>
      <c r="Z288" s="83"/>
      <c r="AA288" s="83">
        <f t="shared" si="217"/>
        <v>2397.1</v>
      </c>
      <c r="AB288" s="83">
        <f t="shared" si="218"/>
        <v>2371.1</v>
      </c>
      <c r="AC288" s="83">
        <f t="shared" si="219"/>
        <v>2396.1</v>
      </c>
    </row>
    <row r="289" spans="1:29" s="3" customFormat="1" ht="22.5" x14ac:dyDescent="0.2">
      <c r="A289" s="23" t="s">
        <v>81</v>
      </c>
      <c r="B289" s="24">
        <v>63</v>
      </c>
      <c r="C289" s="25">
        <v>801</v>
      </c>
      <c r="D289" s="26" t="s">
        <v>204</v>
      </c>
      <c r="E289" s="27">
        <v>1</v>
      </c>
      <c r="F289" s="26" t="s">
        <v>2</v>
      </c>
      <c r="G289" s="28" t="s">
        <v>184</v>
      </c>
      <c r="H289" s="29">
        <v>600</v>
      </c>
      <c r="I289" s="30">
        <f>I290</f>
        <v>2397.1</v>
      </c>
      <c r="J289" s="30">
        <f t="shared" ref="J289:K289" si="290">J290</f>
        <v>2371.1</v>
      </c>
      <c r="K289" s="30">
        <f t="shared" si="290"/>
        <v>2396.1</v>
      </c>
      <c r="L289" s="30"/>
      <c r="M289" s="30"/>
      <c r="N289" s="30"/>
      <c r="O289" s="30">
        <f t="shared" si="287"/>
        <v>2397.1</v>
      </c>
      <c r="P289" s="30">
        <f t="shared" si="288"/>
        <v>2371.1</v>
      </c>
      <c r="Q289" s="31">
        <f t="shared" si="289"/>
        <v>2396.1</v>
      </c>
      <c r="R289" s="65"/>
      <c r="S289" s="65"/>
      <c r="T289" s="65"/>
      <c r="U289" s="83">
        <f t="shared" si="244"/>
        <v>2397.1</v>
      </c>
      <c r="V289" s="83">
        <f t="shared" si="245"/>
        <v>2371.1</v>
      </c>
      <c r="W289" s="83">
        <f t="shared" si="246"/>
        <v>2396.1</v>
      </c>
      <c r="X289" s="83"/>
      <c r="Y289" s="83"/>
      <c r="Z289" s="83"/>
      <c r="AA289" s="83">
        <f t="shared" si="217"/>
        <v>2397.1</v>
      </c>
      <c r="AB289" s="83">
        <f t="shared" si="218"/>
        <v>2371.1</v>
      </c>
      <c r="AC289" s="83">
        <f t="shared" si="219"/>
        <v>2396.1</v>
      </c>
    </row>
    <row r="290" spans="1:29" s="3" customFormat="1" x14ac:dyDescent="0.2">
      <c r="A290" s="23" t="s">
        <v>155</v>
      </c>
      <c r="B290" s="24">
        <v>63</v>
      </c>
      <c r="C290" s="25">
        <v>801</v>
      </c>
      <c r="D290" s="26" t="s">
        <v>204</v>
      </c>
      <c r="E290" s="27">
        <v>1</v>
      </c>
      <c r="F290" s="26" t="s">
        <v>2</v>
      </c>
      <c r="G290" s="28" t="s">
        <v>184</v>
      </c>
      <c r="H290" s="29">
        <v>610</v>
      </c>
      <c r="I290" s="30">
        <f>2472.1-75</f>
        <v>2397.1</v>
      </c>
      <c r="J290" s="30">
        <f>2471.1-75-25</f>
        <v>2371.1</v>
      </c>
      <c r="K290" s="30">
        <f>2471.1-75</f>
        <v>2396.1</v>
      </c>
      <c r="L290" s="30"/>
      <c r="M290" s="30"/>
      <c r="N290" s="30"/>
      <c r="O290" s="30">
        <f t="shared" si="287"/>
        <v>2397.1</v>
      </c>
      <c r="P290" s="30">
        <f t="shared" si="288"/>
        <v>2371.1</v>
      </c>
      <c r="Q290" s="31">
        <f t="shared" si="289"/>
        <v>2396.1</v>
      </c>
      <c r="R290" s="65"/>
      <c r="S290" s="65"/>
      <c r="T290" s="65"/>
      <c r="U290" s="83">
        <f t="shared" si="244"/>
        <v>2397.1</v>
      </c>
      <c r="V290" s="83">
        <f t="shared" si="245"/>
        <v>2371.1</v>
      </c>
      <c r="W290" s="83">
        <f t="shared" si="246"/>
        <v>2396.1</v>
      </c>
      <c r="X290" s="83"/>
      <c r="Y290" s="83"/>
      <c r="Z290" s="83"/>
      <c r="AA290" s="83">
        <f t="shared" si="217"/>
        <v>2397.1</v>
      </c>
      <c r="AB290" s="83">
        <f t="shared" si="218"/>
        <v>2371.1</v>
      </c>
      <c r="AC290" s="83">
        <f t="shared" si="219"/>
        <v>2396.1</v>
      </c>
    </row>
    <row r="291" spans="1:29" s="3" customFormat="1" x14ac:dyDescent="0.2">
      <c r="A291" s="23" t="s">
        <v>216</v>
      </c>
      <c r="B291" s="24">
        <v>63</v>
      </c>
      <c r="C291" s="25">
        <v>801</v>
      </c>
      <c r="D291" s="26" t="s">
        <v>204</v>
      </c>
      <c r="E291" s="27">
        <v>1</v>
      </c>
      <c r="F291" s="26" t="s">
        <v>2</v>
      </c>
      <c r="G291" s="28" t="s">
        <v>215</v>
      </c>
      <c r="H291" s="29" t="s">
        <v>7</v>
      </c>
      <c r="I291" s="30">
        <f>I292</f>
        <v>2328</v>
      </c>
      <c r="J291" s="30">
        <f t="shared" ref="J291:K291" si="291">J292</f>
        <v>458</v>
      </c>
      <c r="K291" s="30">
        <f t="shared" si="291"/>
        <v>458</v>
      </c>
      <c r="L291" s="30">
        <f>L292</f>
        <v>500</v>
      </c>
      <c r="M291" s="30">
        <f t="shared" ref="M291:N292" si="292">M292</f>
        <v>0</v>
      </c>
      <c r="N291" s="30">
        <f t="shared" si="292"/>
        <v>0</v>
      </c>
      <c r="O291" s="30">
        <f t="shared" si="287"/>
        <v>2828</v>
      </c>
      <c r="P291" s="30">
        <f t="shared" si="288"/>
        <v>458</v>
      </c>
      <c r="Q291" s="31">
        <f t="shared" si="289"/>
        <v>458</v>
      </c>
      <c r="R291" s="65">
        <f>R292</f>
        <v>3521.8175900000001</v>
      </c>
      <c r="S291" s="65"/>
      <c r="T291" s="65"/>
      <c r="U291" s="83">
        <f t="shared" si="244"/>
        <v>6349.8175900000006</v>
      </c>
      <c r="V291" s="83">
        <f t="shared" si="245"/>
        <v>458</v>
      </c>
      <c r="W291" s="83">
        <f t="shared" si="246"/>
        <v>458</v>
      </c>
      <c r="X291" s="83">
        <f>X292</f>
        <v>637.68064000000004</v>
      </c>
      <c r="Y291" s="83"/>
      <c r="Z291" s="83"/>
      <c r="AA291" s="83">
        <f t="shared" si="217"/>
        <v>6987.4982300000011</v>
      </c>
      <c r="AB291" s="83">
        <f t="shared" si="218"/>
        <v>458</v>
      </c>
      <c r="AC291" s="83">
        <f t="shared" si="219"/>
        <v>458</v>
      </c>
    </row>
    <row r="292" spans="1:29" s="3" customFormat="1" ht="22.5" x14ac:dyDescent="0.2">
      <c r="A292" s="23" t="s">
        <v>81</v>
      </c>
      <c r="B292" s="24">
        <v>63</v>
      </c>
      <c r="C292" s="25">
        <v>801</v>
      </c>
      <c r="D292" s="26" t="s">
        <v>204</v>
      </c>
      <c r="E292" s="27">
        <v>1</v>
      </c>
      <c r="F292" s="26" t="s">
        <v>2</v>
      </c>
      <c r="G292" s="28" t="s">
        <v>215</v>
      </c>
      <c r="H292" s="29">
        <v>600</v>
      </c>
      <c r="I292" s="30">
        <f>I293</f>
        <v>2328</v>
      </c>
      <c r="J292" s="30">
        <f t="shared" ref="J292:K292" si="293">J293</f>
        <v>458</v>
      </c>
      <c r="K292" s="30">
        <f t="shared" si="293"/>
        <v>458</v>
      </c>
      <c r="L292" s="30">
        <f>L293</f>
        <v>500</v>
      </c>
      <c r="M292" s="30">
        <f t="shared" si="292"/>
        <v>0</v>
      </c>
      <c r="N292" s="30">
        <f t="shared" si="292"/>
        <v>0</v>
      </c>
      <c r="O292" s="30">
        <f t="shared" si="287"/>
        <v>2828</v>
      </c>
      <c r="P292" s="30">
        <f t="shared" si="288"/>
        <v>458</v>
      </c>
      <c r="Q292" s="31">
        <f t="shared" si="289"/>
        <v>458</v>
      </c>
      <c r="R292" s="65">
        <f>R293</f>
        <v>3521.8175900000001</v>
      </c>
      <c r="S292" s="65"/>
      <c r="T292" s="65"/>
      <c r="U292" s="83">
        <f t="shared" si="244"/>
        <v>6349.8175900000006</v>
      </c>
      <c r="V292" s="83">
        <f t="shared" si="245"/>
        <v>458</v>
      </c>
      <c r="W292" s="83">
        <f t="shared" si="246"/>
        <v>458</v>
      </c>
      <c r="X292" s="83">
        <f>X293</f>
        <v>637.68064000000004</v>
      </c>
      <c r="Y292" s="83"/>
      <c r="Z292" s="83"/>
      <c r="AA292" s="83">
        <f t="shared" si="217"/>
        <v>6987.4982300000011</v>
      </c>
      <c r="AB292" s="83">
        <f t="shared" si="218"/>
        <v>458</v>
      </c>
      <c r="AC292" s="83">
        <f t="shared" si="219"/>
        <v>458</v>
      </c>
    </row>
    <row r="293" spans="1:29" s="3" customFormat="1" x14ac:dyDescent="0.2">
      <c r="A293" s="23" t="s">
        <v>155</v>
      </c>
      <c r="B293" s="24">
        <v>63</v>
      </c>
      <c r="C293" s="25">
        <v>801</v>
      </c>
      <c r="D293" s="26" t="s">
        <v>204</v>
      </c>
      <c r="E293" s="27">
        <v>1</v>
      </c>
      <c r="F293" s="26" t="s">
        <v>2</v>
      </c>
      <c r="G293" s="28" t="s">
        <v>215</v>
      </c>
      <c r="H293" s="29">
        <v>610</v>
      </c>
      <c r="I293" s="30">
        <f>1768+560</f>
        <v>2328</v>
      </c>
      <c r="J293" s="30">
        <v>458</v>
      </c>
      <c r="K293" s="30">
        <v>458</v>
      </c>
      <c r="L293" s="30">
        <f>115.15959+384.84041</f>
        <v>500</v>
      </c>
      <c r="M293" s="30">
        <v>0</v>
      </c>
      <c r="N293" s="30">
        <v>0</v>
      </c>
      <c r="O293" s="30">
        <f t="shared" si="287"/>
        <v>2828</v>
      </c>
      <c r="P293" s="30">
        <f t="shared" si="288"/>
        <v>458</v>
      </c>
      <c r="Q293" s="31">
        <f t="shared" si="289"/>
        <v>458</v>
      </c>
      <c r="R293" s="65">
        <f>2215.76375+772.64184+178.412+80+125+150</f>
        <v>3521.8175900000001</v>
      </c>
      <c r="S293" s="65"/>
      <c r="T293" s="65"/>
      <c r="U293" s="83">
        <f t="shared" si="244"/>
        <v>6349.8175900000006</v>
      </c>
      <c r="V293" s="83">
        <f t="shared" si="245"/>
        <v>458</v>
      </c>
      <c r="W293" s="83">
        <f t="shared" si="246"/>
        <v>458</v>
      </c>
      <c r="X293" s="83">
        <v>637.68064000000004</v>
      </c>
      <c r="Y293" s="83"/>
      <c r="Z293" s="83"/>
      <c r="AA293" s="83">
        <f t="shared" si="217"/>
        <v>6987.4982300000011</v>
      </c>
      <c r="AB293" s="83">
        <f t="shared" si="218"/>
        <v>458</v>
      </c>
      <c r="AC293" s="83">
        <f t="shared" si="219"/>
        <v>458</v>
      </c>
    </row>
    <row r="294" spans="1:29" s="3" customFormat="1" x14ac:dyDescent="0.2">
      <c r="A294" s="23" t="s">
        <v>194</v>
      </c>
      <c r="B294" s="24">
        <v>63</v>
      </c>
      <c r="C294" s="25">
        <v>801</v>
      </c>
      <c r="D294" s="26" t="s">
        <v>204</v>
      </c>
      <c r="E294" s="27">
        <v>1</v>
      </c>
      <c r="F294" s="26" t="s">
        <v>2</v>
      </c>
      <c r="G294" s="28" t="s">
        <v>193</v>
      </c>
      <c r="H294" s="29" t="s">
        <v>7</v>
      </c>
      <c r="I294" s="30">
        <f>I295</f>
        <v>1150</v>
      </c>
      <c r="J294" s="30">
        <f t="shared" ref="J294:K294" si="294">J295</f>
        <v>1150</v>
      </c>
      <c r="K294" s="30">
        <f t="shared" si="294"/>
        <v>1150</v>
      </c>
      <c r="L294" s="30"/>
      <c r="M294" s="30"/>
      <c r="N294" s="30"/>
      <c r="O294" s="30">
        <f t="shared" si="287"/>
        <v>1150</v>
      </c>
      <c r="P294" s="30">
        <f t="shared" si="288"/>
        <v>1150</v>
      </c>
      <c r="Q294" s="31">
        <f t="shared" si="289"/>
        <v>1150</v>
      </c>
      <c r="R294" s="65"/>
      <c r="S294" s="65"/>
      <c r="T294" s="65"/>
      <c r="U294" s="83">
        <f t="shared" si="244"/>
        <v>1150</v>
      </c>
      <c r="V294" s="83">
        <f t="shared" si="245"/>
        <v>1150</v>
      </c>
      <c r="W294" s="83">
        <f t="shared" si="246"/>
        <v>1150</v>
      </c>
      <c r="X294" s="83"/>
      <c r="Y294" s="83"/>
      <c r="Z294" s="83"/>
      <c r="AA294" s="83">
        <f t="shared" si="217"/>
        <v>1150</v>
      </c>
      <c r="AB294" s="83">
        <f t="shared" si="218"/>
        <v>1150</v>
      </c>
      <c r="AC294" s="83">
        <f t="shared" si="219"/>
        <v>1150</v>
      </c>
    </row>
    <row r="295" spans="1:29" s="3" customFormat="1" ht="22.5" x14ac:dyDescent="0.2">
      <c r="A295" s="23" t="s">
        <v>81</v>
      </c>
      <c r="B295" s="24">
        <v>63</v>
      </c>
      <c r="C295" s="25">
        <v>801</v>
      </c>
      <c r="D295" s="26" t="s">
        <v>204</v>
      </c>
      <c r="E295" s="27">
        <v>1</v>
      </c>
      <c r="F295" s="26" t="s">
        <v>2</v>
      </c>
      <c r="G295" s="28" t="s">
        <v>193</v>
      </c>
      <c r="H295" s="29">
        <v>600</v>
      </c>
      <c r="I295" s="30">
        <f>I296</f>
        <v>1150</v>
      </c>
      <c r="J295" s="30">
        <f t="shared" ref="J295:K295" si="295">J296</f>
        <v>1150</v>
      </c>
      <c r="K295" s="30">
        <f t="shared" si="295"/>
        <v>1150</v>
      </c>
      <c r="L295" s="30"/>
      <c r="M295" s="30"/>
      <c r="N295" s="30"/>
      <c r="O295" s="30">
        <f t="shared" si="287"/>
        <v>1150</v>
      </c>
      <c r="P295" s="30">
        <f t="shared" si="288"/>
        <v>1150</v>
      </c>
      <c r="Q295" s="31">
        <f t="shared" si="289"/>
        <v>1150</v>
      </c>
      <c r="R295" s="65"/>
      <c r="S295" s="65"/>
      <c r="T295" s="65"/>
      <c r="U295" s="83">
        <f t="shared" si="244"/>
        <v>1150</v>
      </c>
      <c r="V295" s="83">
        <f t="shared" si="245"/>
        <v>1150</v>
      </c>
      <c r="W295" s="83">
        <f t="shared" si="246"/>
        <v>1150</v>
      </c>
      <c r="X295" s="83"/>
      <c r="Y295" s="83"/>
      <c r="Z295" s="83"/>
      <c r="AA295" s="83">
        <f t="shared" si="217"/>
        <v>1150</v>
      </c>
      <c r="AB295" s="83">
        <f t="shared" si="218"/>
        <v>1150</v>
      </c>
      <c r="AC295" s="83">
        <f t="shared" si="219"/>
        <v>1150</v>
      </c>
    </row>
    <row r="296" spans="1:29" s="3" customFormat="1" x14ac:dyDescent="0.2">
      <c r="A296" s="23" t="s">
        <v>155</v>
      </c>
      <c r="B296" s="24">
        <v>63</v>
      </c>
      <c r="C296" s="25">
        <v>801</v>
      </c>
      <c r="D296" s="26" t="s">
        <v>204</v>
      </c>
      <c r="E296" s="27">
        <v>1</v>
      </c>
      <c r="F296" s="26" t="s">
        <v>2</v>
      </c>
      <c r="G296" s="28" t="s">
        <v>193</v>
      </c>
      <c r="H296" s="29">
        <v>610</v>
      </c>
      <c r="I296" s="30">
        <v>1150</v>
      </c>
      <c r="J296" s="30">
        <v>1150</v>
      </c>
      <c r="K296" s="30">
        <v>1150</v>
      </c>
      <c r="L296" s="30"/>
      <c r="M296" s="30"/>
      <c r="N296" s="30"/>
      <c r="O296" s="30">
        <f>I296+L296</f>
        <v>1150</v>
      </c>
      <c r="P296" s="30">
        <f>J296+M296</f>
        <v>1150</v>
      </c>
      <c r="Q296" s="31">
        <f>K296+N296</f>
        <v>1150</v>
      </c>
      <c r="R296" s="65"/>
      <c r="S296" s="65"/>
      <c r="T296" s="65"/>
      <c r="U296" s="83">
        <f t="shared" si="244"/>
        <v>1150</v>
      </c>
      <c r="V296" s="83">
        <f t="shared" si="245"/>
        <v>1150</v>
      </c>
      <c r="W296" s="83">
        <f t="shared" si="246"/>
        <v>1150</v>
      </c>
      <c r="X296" s="83"/>
      <c r="Y296" s="83"/>
      <c r="Z296" s="83"/>
      <c r="AA296" s="83">
        <f t="shared" si="217"/>
        <v>1150</v>
      </c>
      <c r="AB296" s="83">
        <f t="shared" si="218"/>
        <v>1150</v>
      </c>
      <c r="AC296" s="83">
        <f t="shared" si="219"/>
        <v>1150</v>
      </c>
    </row>
    <row r="297" spans="1:29" s="3" customFormat="1" ht="33.75" x14ac:dyDescent="0.2">
      <c r="A297" s="23" t="s">
        <v>408</v>
      </c>
      <c r="B297" s="24">
        <v>63</v>
      </c>
      <c r="C297" s="25">
        <v>801</v>
      </c>
      <c r="D297" s="26" t="s">
        <v>204</v>
      </c>
      <c r="E297" s="27">
        <v>1</v>
      </c>
      <c r="F297" s="26" t="s">
        <v>2</v>
      </c>
      <c r="G297" s="28">
        <v>80640</v>
      </c>
      <c r="H297" s="29"/>
      <c r="I297" s="30">
        <f>I298</f>
        <v>0</v>
      </c>
      <c r="J297" s="30">
        <f t="shared" ref="J297:K298" si="296">J298</f>
        <v>0</v>
      </c>
      <c r="K297" s="30">
        <f t="shared" si="296"/>
        <v>0</v>
      </c>
      <c r="L297" s="30">
        <f>L298</f>
        <v>760.1</v>
      </c>
      <c r="M297" s="30">
        <f t="shared" ref="M297:N298" si="297">M298</f>
        <v>0</v>
      </c>
      <c r="N297" s="30">
        <f t="shared" si="297"/>
        <v>0</v>
      </c>
      <c r="O297" s="30">
        <f t="shared" ref="O297:O299" si="298">I297+L297</f>
        <v>760.1</v>
      </c>
      <c r="P297" s="30">
        <f t="shared" ref="P297:P299" si="299">J297+M297</f>
        <v>0</v>
      </c>
      <c r="Q297" s="31">
        <f t="shared" ref="Q297:Q299" si="300">K297+N297</f>
        <v>0</v>
      </c>
      <c r="R297" s="65"/>
      <c r="S297" s="65"/>
      <c r="T297" s="65"/>
      <c r="U297" s="83">
        <f t="shared" si="244"/>
        <v>760.1</v>
      </c>
      <c r="V297" s="83">
        <f t="shared" si="245"/>
        <v>0</v>
      </c>
      <c r="W297" s="83">
        <f t="shared" si="246"/>
        <v>0</v>
      </c>
      <c r="X297" s="83"/>
      <c r="Y297" s="83"/>
      <c r="Z297" s="83"/>
      <c r="AA297" s="83">
        <f t="shared" ref="AA297:AA363" si="301">U297+X297</f>
        <v>760.1</v>
      </c>
      <c r="AB297" s="83">
        <f t="shared" ref="AB297:AB363" si="302">V297+Y297</f>
        <v>0</v>
      </c>
      <c r="AC297" s="83">
        <f t="shared" ref="AC297:AC363" si="303">W297+Z297</f>
        <v>0</v>
      </c>
    </row>
    <row r="298" spans="1:29" s="3" customFormat="1" ht="22.5" x14ac:dyDescent="0.2">
      <c r="A298" s="23" t="s">
        <v>81</v>
      </c>
      <c r="B298" s="24">
        <v>63</v>
      </c>
      <c r="C298" s="25">
        <v>801</v>
      </c>
      <c r="D298" s="26" t="s">
        <v>204</v>
      </c>
      <c r="E298" s="27">
        <v>1</v>
      </c>
      <c r="F298" s="26" t="s">
        <v>2</v>
      </c>
      <c r="G298" s="28">
        <v>80640</v>
      </c>
      <c r="H298" s="29">
        <v>600</v>
      </c>
      <c r="I298" s="30">
        <f>I299</f>
        <v>0</v>
      </c>
      <c r="J298" s="30">
        <f t="shared" si="296"/>
        <v>0</v>
      </c>
      <c r="K298" s="30">
        <f t="shared" si="296"/>
        <v>0</v>
      </c>
      <c r="L298" s="30">
        <f>L299</f>
        <v>760.1</v>
      </c>
      <c r="M298" s="30">
        <f t="shared" si="297"/>
        <v>0</v>
      </c>
      <c r="N298" s="30">
        <f t="shared" si="297"/>
        <v>0</v>
      </c>
      <c r="O298" s="30">
        <f t="shared" si="298"/>
        <v>760.1</v>
      </c>
      <c r="P298" s="30">
        <f t="shared" si="299"/>
        <v>0</v>
      </c>
      <c r="Q298" s="31">
        <f t="shared" si="300"/>
        <v>0</v>
      </c>
      <c r="R298" s="65"/>
      <c r="S298" s="65"/>
      <c r="T298" s="65"/>
      <c r="U298" s="83">
        <f t="shared" si="244"/>
        <v>760.1</v>
      </c>
      <c r="V298" s="83">
        <f t="shared" si="245"/>
        <v>0</v>
      </c>
      <c r="W298" s="83">
        <f t="shared" si="246"/>
        <v>0</v>
      </c>
      <c r="X298" s="83"/>
      <c r="Y298" s="83"/>
      <c r="Z298" s="83"/>
      <c r="AA298" s="83">
        <f t="shared" si="301"/>
        <v>760.1</v>
      </c>
      <c r="AB298" s="83">
        <f t="shared" si="302"/>
        <v>0</v>
      </c>
      <c r="AC298" s="83">
        <f t="shared" si="303"/>
        <v>0</v>
      </c>
    </row>
    <row r="299" spans="1:29" s="3" customFormat="1" x14ac:dyDescent="0.2">
      <c r="A299" s="23" t="s">
        <v>155</v>
      </c>
      <c r="B299" s="24">
        <v>63</v>
      </c>
      <c r="C299" s="25">
        <v>801</v>
      </c>
      <c r="D299" s="26" t="s">
        <v>204</v>
      </c>
      <c r="E299" s="27">
        <v>1</v>
      </c>
      <c r="F299" s="26" t="s">
        <v>2</v>
      </c>
      <c r="G299" s="28">
        <v>80640</v>
      </c>
      <c r="H299" s="29">
        <v>610</v>
      </c>
      <c r="I299" s="30">
        <v>0</v>
      </c>
      <c r="J299" s="30">
        <v>0</v>
      </c>
      <c r="K299" s="30">
        <v>0</v>
      </c>
      <c r="L299" s="30">
        <v>760.1</v>
      </c>
      <c r="M299" s="30">
        <v>0</v>
      </c>
      <c r="N299" s="30">
        <v>0</v>
      </c>
      <c r="O299" s="30">
        <f t="shared" si="298"/>
        <v>760.1</v>
      </c>
      <c r="P299" s="30">
        <f t="shared" si="299"/>
        <v>0</v>
      </c>
      <c r="Q299" s="31">
        <f t="shared" si="300"/>
        <v>0</v>
      </c>
      <c r="R299" s="65"/>
      <c r="S299" s="65"/>
      <c r="T299" s="65"/>
      <c r="U299" s="83">
        <f t="shared" si="244"/>
        <v>760.1</v>
      </c>
      <c r="V299" s="83">
        <f t="shared" si="245"/>
        <v>0</v>
      </c>
      <c r="W299" s="83">
        <f t="shared" si="246"/>
        <v>0</v>
      </c>
      <c r="X299" s="83"/>
      <c r="Y299" s="83"/>
      <c r="Z299" s="83"/>
      <c r="AA299" s="83">
        <f t="shared" si="301"/>
        <v>760.1</v>
      </c>
      <c r="AB299" s="83">
        <f t="shared" si="302"/>
        <v>0</v>
      </c>
      <c r="AC299" s="83">
        <f t="shared" si="303"/>
        <v>0</v>
      </c>
    </row>
    <row r="300" spans="1:29" s="3" customFormat="1" ht="22.5" x14ac:dyDescent="0.2">
      <c r="A300" s="23" t="s">
        <v>401</v>
      </c>
      <c r="B300" s="24">
        <v>63</v>
      </c>
      <c r="C300" s="25">
        <v>801</v>
      </c>
      <c r="D300" s="26" t="s">
        <v>204</v>
      </c>
      <c r="E300" s="27">
        <v>1</v>
      </c>
      <c r="F300" s="26" t="s">
        <v>2</v>
      </c>
      <c r="G300" s="28">
        <v>80790</v>
      </c>
      <c r="H300" s="29"/>
      <c r="I300" s="30">
        <f>I301</f>
        <v>0</v>
      </c>
      <c r="J300" s="30">
        <f t="shared" ref="J300:K301" si="304">J301</f>
        <v>0</v>
      </c>
      <c r="K300" s="30">
        <f t="shared" si="304"/>
        <v>0</v>
      </c>
      <c r="L300" s="30">
        <v>60</v>
      </c>
      <c r="M300" s="30"/>
      <c r="N300" s="30">
        <f t="shared" ref="N300:N301" si="305">N301</f>
        <v>0</v>
      </c>
      <c r="O300" s="30">
        <f t="shared" si="287"/>
        <v>60</v>
      </c>
      <c r="P300" s="30">
        <f t="shared" si="288"/>
        <v>0</v>
      </c>
      <c r="Q300" s="31">
        <f t="shared" si="289"/>
        <v>0</v>
      </c>
      <c r="R300" s="65"/>
      <c r="S300" s="65"/>
      <c r="T300" s="65"/>
      <c r="U300" s="83">
        <f t="shared" si="244"/>
        <v>60</v>
      </c>
      <c r="V300" s="83">
        <f t="shared" si="245"/>
        <v>0</v>
      </c>
      <c r="W300" s="83">
        <f t="shared" si="246"/>
        <v>0</v>
      </c>
      <c r="X300" s="83"/>
      <c r="Y300" s="83"/>
      <c r="Z300" s="83"/>
      <c r="AA300" s="83">
        <f t="shared" si="301"/>
        <v>60</v>
      </c>
      <c r="AB300" s="83">
        <f t="shared" si="302"/>
        <v>0</v>
      </c>
      <c r="AC300" s="83">
        <f t="shared" si="303"/>
        <v>0</v>
      </c>
    </row>
    <row r="301" spans="1:29" s="3" customFormat="1" ht="22.5" x14ac:dyDescent="0.2">
      <c r="A301" s="23" t="s">
        <v>81</v>
      </c>
      <c r="B301" s="24">
        <v>63</v>
      </c>
      <c r="C301" s="25">
        <v>801</v>
      </c>
      <c r="D301" s="26" t="s">
        <v>204</v>
      </c>
      <c r="E301" s="27">
        <v>1</v>
      </c>
      <c r="F301" s="26" t="s">
        <v>2</v>
      </c>
      <c r="G301" s="28">
        <v>80790</v>
      </c>
      <c r="H301" s="29">
        <v>600</v>
      </c>
      <c r="I301" s="30">
        <f>I302</f>
        <v>0</v>
      </c>
      <c r="J301" s="30">
        <f t="shared" si="304"/>
        <v>0</v>
      </c>
      <c r="K301" s="30">
        <f t="shared" si="304"/>
        <v>0</v>
      </c>
      <c r="L301" s="30">
        <v>60</v>
      </c>
      <c r="M301" s="30"/>
      <c r="N301" s="30">
        <f t="shared" si="305"/>
        <v>0</v>
      </c>
      <c r="O301" s="30">
        <f t="shared" si="287"/>
        <v>60</v>
      </c>
      <c r="P301" s="30">
        <f t="shared" si="288"/>
        <v>0</v>
      </c>
      <c r="Q301" s="31">
        <f t="shared" si="289"/>
        <v>0</v>
      </c>
      <c r="R301" s="65"/>
      <c r="S301" s="65"/>
      <c r="T301" s="65"/>
      <c r="U301" s="83">
        <f t="shared" si="244"/>
        <v>60</v>
      </c>
      <c r="V301" s="83">
        <f t="shared" si="245"/>
        <v>0</v>
      </c>
      <c r="W301" s="83">
        <f t="shared" si="246"/>
        <v>0</v>
      </c>
      <c r="X301" s="83"/>
      <c r="Y301" s="83"/>
      <c r="Z301" s="83"/>
      <c r="AA301" s="83">
        <f t="shared" si="301"/>
        <v>60</v>
      </c>
      <c r="AB301" s="83">
        <f t="shared" si="302"/>
        <v>0</v>
      </c>
      <c r="AC301" s="83">
        <f t="shared" si="303"/>
        <v>0</v>
      </c>
    </row>
    <row r="302" spans="1:29" s="3" customFormat="1" x14ac:dyDescent="0.2">
      <c r="A302" s="23" t="s">
        <v>155</v>
      </c>
      <c r="B302" s="24">
        <v>63</v>
      </c>
      <c r="C302" s="25">
        <v>801</v>
      </c>
      <c r="D302" s="26" t="s">
        <v>204</v>
      </c>
      <c r="E302" s="27">
        <v>1</v>
      </c>
      <c r="F302" s="26" t="s">
        <v>2</v>
      </c>
      <c r="G302" s="28">
        <v>80790</v>
      </c>
      <c r="H302" s="29">
        <v>610</v>
      </c>
      <c r="I302" s="30">
        <v>0</v>
      </c>
      <c r="J302" s="30">
        <v>0</v>
      </c>
      <c r="K302" s="30">
        <v>0</v>
      </c>
      <c r="L302" s="30">
        <v>60</v>
      </c>
      <c r="M302" s="30"/>
      <c r="N302" s="30">
        <v>0</v>
      </c>
      <c r="O302" s="30">
        <f t="shared" si="287"/>
        <v>60</v>
      </c>
      <c r="P302" s="30">
        <f t="shared" si="288"/>
        <v>0</v>
      </c>
      <c r="Q302" s="31">
        <f t="shared" si="289"/>
        <v>0</v>
      </c>
      <c r="R302" s="65"/>
      <c r="S302" s="65"/>
      <c r="T302" s="65"/>
      <c r="U302" s="83">
        <f t="shared" si="244"/>
        <v>60</v>
      </c>
      <c r="V302" s="83">
        <f t="shared" si="245"/>
        <v>0</v>
      </c>
      <c r="W302" s="83">
        <f t="shared" si="246"/>
        <v>0</v>
      </c>
      <c r="X302" s="83"/>
      <c r="Y302" s="83"/>
      <c r="Z302" s="83"/>
      <c r="AA302" s="83">
        <f t="shared" si="301"/>
        <v>60</v>
      </c>
      <c r="AB302" s="83">
        <f t="shared" si="302"/>
        <v>0</v>
      </c>
      <c r="AC302" s="83">
        <f t="shared" si="303"/>
        <v>0</v>
      </c>
    </row>
    <row r="303" spans="1:29" s="3" customFormat="1" ht="48.6" customHeight="1" x14ac:dyDescent="0.2">
      <c r="A303" s="23" t="s">
        <v>214</v>
      </c>
      <c r="B303" s="24">
        <v>63</v>
      </c>
      <c r="C303" s="25">
        <v>801</v>
      </c>
      <c r="D303" s="26" t="s">
        <v>204</v>
      </c>
      <c r="E303" s="27">
        <v>1</v>
      </c>
      <c r="F303" s="26" t="s">
        <v>2</v>
      </c>
      <c r="G303" s="28" t="s">
        <v>213</v>
      </c>
      <c r="H303" s="29" t="s">
        <v>7</v>
      </c>
      <c r="I303" s="30">
        <f>I304</f>
        <v>75138</v>
      </c>
      <c r="J303" s="30">
        <f t="shared" ref="J303:K303" si="306">J304</f>
        <v>78651</v>
      </c>
      <c r="K303" s="30">
        <f t="shared" si="306"/>
        <v>82687.199999999997</v>
      </c>
      <c r="L303" s="30"/>
      <c r="M303" s="30"/>
      <c r="N303" s="30"/>
      <c r="O303" s="30">
        <f t="shared" si="287"/>
        <v>75138</v>
      </c>
      <c r="P303" s="30">
        <f t="shared" si="288"/>
        <v>78651</v>
      </c>
      <c r="Q303" s="31">
        <f t="shared" si="289"/>
        <v>82687.199999999997</v>
      </c>
      <c r="R303" s="65"/>
      <c r="S303" s="65"/>
      <c r="T303" s="65"/>
      <c r="U303" s="83">
        <f t="shared" si="244"/>
        <v>75138</v>
      </c>
      <c r="V303" s="83">
        <f t="shared" si="245"/>
        <v>78651</v>
      </c>
      <c r="W303" s="83">
        <f t="shared" si="246"/>
        <v>82687.199999999997</v>
      </c>
      <c r="X303" s="83"/>
      <c r="Y303" s="83"/>
      <c r="Z303" s="83"/>
      <c r="AA303" s="83">
        <f t="shared" si="301"/>
        <v>75138</v>
      </c>
      <c r="AB303" s="83">
        <f t="shared" si="302"/>
        <v>78651</v>
      </c>
      <c r="AC303" s="83">
        <f t="shared" si="303"/>
        <v>82687.199999999997</v>
      </c>
    </row>
    <row r="304" spans="1:29" s="3" customFormat="1" ht="27.95" customHeight="1" x14ac:dyDescent="0.2">
      <c r="A304" s="23" t="s">
        <v>81</v>
      </c>
      <c r="B304" s="24">
        <v>63</v>
      </c>
      <c r="C304" s="25">
        <v>801</v>
      </c>
      <c r="D304" s="26" t="s">
        <v>204</v>
      </c>
      <c r="E304" s="27">
        <v>1</v>
      </c>
      <c r="F304" s="26" t="s">
        <v>2</v>
      </c>
      <c r="G304" s="28" t="s">
        <v>213</v>
      </c>
      <c r="H304" s="29">
        <v>600</v>
      </c>
      <c r="I304" s="30">
        <f>I305</f>
        <v>75138</v>
      </c>
      <c r="J304" s="30">
        <f>J305</f>
        <v>78651</v>
      </c>
      <c r="K304" s="30">
        <f>K305</f>
        <v>82687.199999999997</v>
      </c>
      <c r="L304" s="30"/>
      <c r="M304" s="30"/>
      <c r="N304" s="30"/>
      <c r="O304" s="30">
        <f t="shared" si="287"/>
        <v>75138</v>
      </c>
      <c r="P304" s="30">
        <f t="shared" si="288"/>
        <v>78651</v>
      </c>
      <c r="Q304" s="31">
        <f t="shared" si="289"/>
        <v>82687.199999999997</v>
      </c>
      <c r="R304" s="65"/>
      <c r="S304" s="65"/>
      <c r="T304" s="65"/>
      <c r="U304" s="83">
        <f t="shared" si="244"/>
        <v>75138</v>
      </c>
      <c r="V304" s="83">
        <f t="shared" si="245"/>
        <v>78651</v>
      </c>
      <c r="W304" s="83">
        <f t="shared" si="246"/>
        <v>82687.199999999997</v>
      </c>
      <c r="X304" s="83"/>
      <c r="Y304" s="83"/>
      <c r="Z304" s="83"/>
      <c r="AA304" s="83">
        <f t="shared" si="301"/>
        <v>75138</v>
      </c>
      <c r="AB304" s="83">
        <f t="shared" si="302"/>
        <v>78651</v>
      </c>
      <c r="AC304" s="83">
        <f t="shared" si="303"/>
        <v>82687.199999999997</v>
      </c>
    </row>
    <row r="305" spans="1:29" s="3" customFormat="1" x14ac:dyDescent="0.2">
      <c r="A305" s="23" t="s">
        <v>155</v>
      </c>
      <c r="B305" s="24">
        <v>63</v>
      </c>
      <c r="C305" s="25">
        <v>801</v>
      </c>
      <c r="D305" s="26" t="s">
        <v>204</v>
      </c>
      <c r="E305" s="27">
        <v>1</v>
      </c>
      <c r="F305" s="26" t="s">
        <v>2</v>
      </c>
      <c r="G305" s="28" t="s">
        <v>213</v>
      </c>
      <c r="H305" s="29">
        <v>610</v>
      </c>
      <c r="I305" s="30">
        <v>75138</v>
      </c>
      <c r="J305" s="30">
        <v>78651</v>
      </c>
      <c r="K305" s="30">
        <v>82687.199999999997</v>
      </c>
      <c r="L305" s="30"/>
      <c r="M305" s="30"/>
      <c r="N305" s="30"/>
      <c r="O305" s="30">
        <f t="shared" si="287"/>
        <v>75138</v>
      </c>
      <c r="P305" s="30">
        <f t="shared" si="288"/>
        <v>78651</v>
      </c>
      <c r="Q305" s="31">
        <f t="shared" si="289"/>
        <v>82687.199999999997</v>
      </c>
      <c r="R305" s="65"/>
      <c r="S305" s="65"/>
      <c r="T305" s="65"/>
      <c r="U305" s="83">
        <f t="shared" si="244"/>
        <v>75138</v>
      </c>
      <c r="V305" s="83">
        <f t="shared" si="245"/>
        <v>78651</v>
      </c>
      <c r="W305" s="83">
        <f t="shared" si="246"/>
        <v>82687.199999999997</v>
      </c>
      <c r="X305" s="83"/>
      <c r="Y305" s="83"/>
      <c r="Z305" s="83"/>
      <c r="AA305" s="83">
        <f t="shared" si="301"/>
        <v>75138</v>
      </c>
      <c r="AB305" s="83">
        <f t="shared" si="302"/>
        <v>78651</v>
      </c>
      <c r="AC305" s="83">
        <f t="shared" si="303"/>
        <v>82687.199999999997</v>
      </c>
    </row>
    <row r="306" spans="1:29" s="3" customFormat="1" ht="35.1" customHeight="1" x14ac:dyDescent="0.2">
      <c r="A306" s="23" t="s">
        <v>212</v>
      </c>
      <c r="B306" s="24">
        <v>63</v>
      </c>
      <c r="C306" s="25">
        <v>801</v>
      </c>
      <c r="D306" s="26" t="s">
        <v>204</v>
      </c>
      <c r="E306" s="27">
        <v>1</v>
      </c>
      <c r="F306" s="26" t="s">
        <v>2</v>
      </c>
      <c r="G306" s="28" t="s">
        <v>211</v>
      </c>
      <c r="H306" s="29" t="s">
        <v>7</v>
      </c>
      <c r="I306" s="30">
        <f>I307</f>
        <v>7530</v>
      </c>
      <c r="J306" s="30">
        <f t="shared" ref="J306:K306" si="307">J307</f>
        <v>7847.7</v>
      </c>
      <c r="K306" s="30">
        <f t="shared" si="307"/>
        <v>8389.2999999999993</v>
      </c>
      <c r="L306" s="30"/>
      <c r="M306" s="30"/>
      <c r="N306" s="30"/>
      <c r="O306" s="30">
        <f t="shared" si="287"/>
        <v>7530</v>
      </c>
      <c r="P306" s="30">
        <f t="shared" si="288"/>
        <v>7847.7</v>
      </c>
      <c r="Q306" s="31">
        <f t="shared" si="289"/>
        <v>8389.2999999999993</v>
      </c>
      <c r="R306" s="65"/>
      <c r="S306" s="65"/>
      <c r="T306" s="65"/>
      <c r="U306" s="83">
        <f t="shared" si="244"/>
        <v>7530</v>
      </c>
      <c r="V306" s="83">
        <f t="shared" si="245"/>
        <v>7847.7</v>
      </c>
      <c r="W306" s="83">
        <f t="shared" si="246"/>
        <v>8389.2999999999993</v>
      </c>
      <c r="X306" s="83"/>
      <c r="Y306" s="83"/>
      <c r="Z306" s="83"/>
      <c r="AA306" s="83">
        <f t="shared" si="301"/>
        <v>7530</v>
      </c>
      <c r="AB306" s="83">
        <f t="shared" si="302"/>
        <v>7847.7</v>
      </c>
      <c r="AC306" s="83">
        <f t="shared" si="303"/>
        <v>8389.2999999999993</v>
      </c>
    </row>
    <row r="307" spans="1:29" s="3" customFormat="1" ht="26.1" customHeight="1" x14ac:dyDescent="0.2">
      <c r="A307" s="23" t="s">
        <v>81</v>
      </c>
      <c r="B307" s="24">
        <v>63</v>
      </c>
      <c r="C307" s="25">
        <v>801</v>
      </c>
      <c r="D307" s="26" t="s">
        <v>204</v>
      </c>
      <c r="E307" s="27">
        <v>1</v>
      </c>
      <c r="F307" s="26" t="s">
        <v>2</v>
      </c>
      <c r="G307" s="28" t="s">
        <v>211</v>
      </c>
      <c r="H307" s="29">
        <v>600</v>
      </c>
      <c r="I307" s="30">
        <f>I308</f>
        <v>7530</v>
      </c>
      <c r="J307" s="30">
        <f t="shared" ref="J307:K307" si="308">J308</f>
        <v>7847.7</v>
      </c>
      <c r="K307" s="30">
        <f t="shared" si="308"/>
        <v>8389.2999999999993</v>
      </c>
      <c r="L307" s="30"/>
      <c r="M307" s="30"/>
      <c r="N307" s="30"/>
      <c r="O307" s="30">
        <f t="shared" si="287"/>
        <v>7530</v>
      </c>
      <c r="P307" s="30">
        <f t="shared" si="288"/>
        <v>7847.7</v>
      </c>
      <c r="Q307" s="31">
        <f t="shared" si="289"/>
        <v>8389.2999999999993</v>
      </c>
      <c r="R307" s="65"/>
      <c r="S307" s="65"/>
      <c r="T307" s="65"/>
      <c r="U307" s="83">
        <f t="shared" si="244"/>
        <v>7530</v>
      </c>
      <c r="V307" s="83">
        <f t="shared" si="245"/>
        <v>7847.7</v>
      </c>
      <c r="W307" s="83">
        <f t="shared" si="246"/>
        <v>8389.2999999999993</v>
      </c>
      <c r="X307" s="83"/>
      <c r="Y307" s="83"/>
      <c r="Z307" s="83"/>
      <c r="AA307" s="83">
        <f t="shared" si="301"/>
        <v>7530</v>
      </c>
      <c r="AB307" s="83">
        <f t="shared" si="302"/>
        <v>7847.7</v>
      </c>
      <c r="AC307" s="83">
        <f t="shared" si="303"/>
        <v>8389.2999999999993</v>
      </c>
    </row>
    <row r="308" spans="1:29" s="3" customFormat="1" x14ac:dyDescent="0.2">
      <c r="A308" s="23" t="s">
        <v>155</v>
      </c>
      <c r="B308" s="24">
        <v>63</v>
      </c>
      <c r="C308" s="25">
        <v>801</v>
      </c>
      <c r="D308" s="26" t="s">
        <v>204</v>
      </c>
      <c r="E308" s="27">
        <v>1</v>
      </c>
      <c r="F308" s="26" t="s">
        <v>2</v>
      </c>
      <c r="G308" s="28" t="s">
        <v>211</v>
      </c>
      <c r="H308" s="29">
        <v>610</v>
      </c>
      <c r="I308" s="30">
        <v>7530</v>
      </c>
      <c r="J308" s="30">
        <v>7847.7</v>
      </c>
      <c r="K308" s="30">
        <v>8389.2999999999993</v>
      </c>
      <c r="L308" s="30"/>
      <c r="M308" s="30"/>
      <c r="N308" s="30"/>
      <c r="O308" s="30">
        <f t="shared" si="287"/>
        <v>7530</v>
      </c>
      <c r="P308" s="30">
        <f t="shared" si="288"/>
        <v>7847.7</v>
      </c>
      <c r="Q308" s="31">
        <f t="shared" si="289"/>
        <v>8389.2999999999993</v>
      </c>
      <c r="R308" s="65"/>
      <c r="S308" s="65"/>
      <c r="T308" s="65"/>
      <c r="U308" s="83">
        <f t="shared" si="244"/>
        <v>7530</v>
      </c>
      <c r="V308" s="83">
        <f t="shared" si="245"/>
        <v>7847.7</v>
      </c>
      <c r="W308" s="83">
        <f t="shared" si="246"/>
        <v>8389.2999999999993</v>
      </c>
      <c r="X308" s="83"/>
      <c r="Y308" s="83"/>
      <c r="Z308" s="83"/>
      <c r="AA308" s="83">
        <f t="shared" si="301"/>
        <v>7530</v>
      </c>
      <c r="AB308" s="83">
        <f t="shared" si="302"/>
        <v>7847.7</v>
      </c>
      <c r="AC308" s="83">
        <f t="shared" si="303"/>
        <v>8389.2999999999993</v>
      </c>
    </row>
    <row r="309" spans="1:29" s="3" customFormat="1" ht="45" x14ac:dyDescent="0.2">
      <c r="A309" s="23" t="s">
        <v>210</v>
      </c>
      <c r="B309" s="24">
        <v>63</v>
      </c>
      <c r="C309" s="25">
        <v>801</v>
      </c>
      <c r="D309" s="26" t="s">
        <v>204</v>
      </c>
      <c r="E309" s="27">
        <v>1</v>
      </c>
      <c r="F309" s="26" t="s">
        <v>2</v>
      </c>
      <c r="G309" s="28" t="s">
        <v>209</v>
      </c>
      <c r="H309" s="29" t="s">
        <v>7</v>
      </c>
      <c r="I309" s="30">
        <v>23102.400000000001</v>
      </c>
      <c r="J309" s="30">
        <v>23576.5</v>
      </c>
      <c r="K309" s="30">
        <v>24289</v>
      </c>
      <c r="L309" s="30"/>
      <c r="M309" s="30"/>
      <c r="N309" s="30"/>
      <c r="O309" s="30">
        <f t="shared" ref="O309:O311" si="309">I309+L309</f>
        <v>23102.400000000001</v>
      </c>
      <c r="P309" s="30">
        <f t="shared" ref="P309:P311" si="310">J309+M309</f>
        <v>23576.5</v>
      </c>
      <c r="Q309" s="31">
        <f t="shared" ref="Q309:Q311" si="311">K309+N309</f>
        <v>24289</v>
      </c>
      <c r="R309" s="65"/>
      <c r="S309" s="65"/>
      <c r="T309" s="65"/>
      <c r="U309" s="83">
        <f t="shared" si="244"/>
        <v>23102.400000000001</v>
      </c>
      <c r="V309" s="83">
        <f t="shared" si="245"/>
        <v>23576.5</v>
      </c>
      <c r="W309" s="83">
        <f t="shared" si="246"/>
        <v>24289</v>
      </c>
      <c r="X309" s="83"/>
      <c r="Y309" s="83"/>
      <c r="Z309" s="83"/>
      <c r="AA309" s="83">
        <f t="shared" si="301"/>
        <v>23102.400000000001</v>
      </c>
      <c r="AB309" s="83">
        <f t="shared" si="302"/>
        <v>23576.5</v>
      </c>
      <c r="AC309" s="83">
        <f t="shared" si="303"/>
        <v>24289</v>
      </c>
    </row>
    <row r="310" spans="1:29" s="3" customFormat="1" ht="22.5" x14ac:dyDescent="0.2">
      <c r="A310" s="23" t="s">
        <v>81</v>
      </c>
      <c r="B310" s="24">
        <v>63</v>
      </c>
      <c r="C310" s="25">
        <v>801</v>
      </c>
      <c r="D310" s="26" t="s">
        <v>204</v>
      </c>
      <c r="E310" s="27">
        <v>1</v>
      </c>
      <c r="F310" s="26" t="s">
        <v>2</v>
      </c>
      <c r="G310" s="28" t="s">
        <v>209</v>
      </c>
      <c r="H310" s="29">
        <v>600</v>
      </c>
      <c r="I310" s="30">
        <v>23102.400000000001</v>
      </c>
      <c r="J310" s="30">
        <v>23576.5</v>
      </c>
      <c r="K310" s="30">
        <v>24289</v>
      </c>
      <c r="L310" s="30"/>
      <c r="M310" s="30"/>
      <c r="N310" s="30"/>
      <c r="O310" s="30">
        <f t="shared" si="309"/>
        <v>23102.400000000001</v>
      </c>
      <c r="P310" s="30">
        <f t="shared" si="310"/>
        <v>23576.5</v>
      </c>
      <c r="Q310" s="31">
        <f t="shared" si="311"/>
        <v>24289</v>
      </c>
      <c r="R310" s="65"/>
      <c r="S310" s="65"/>
      <c r="T310" s="65"/>
      <c r="U310" s="83">
        <f t="shared" si="244"/>
        <v>23102.400000000001</v>
      </c>
      <c r="V310" s="83">
        <f t="shared" si="245"/>
        <v>23576.5</v>
      </c>
      <c r="W310" s="83">
        <f t="shared" si="246"/>
        <v>24289</v>
      </c>
      <c r="X310" s="83"/>
      <c r="Y310" s="83"/>
      <c r="Z310" s="83"/>
      <c r="AA310" s="83">
        <f t="shared" si="301"/>
        <v>23102.400000000001</v>
      </c>
      <c r="AB310" s="83">
        <f t="shared" si="302"/>
        <v>23576.5</v>
      </c>
      <c r="AC310" s="83">
        <f t="shared" si="303"/>
        <v>24289</v>
      </c>
    </row>
    <row r="311" spans="1:29" s="3" customFormat="1" x14ac:dyDescent="0.2">
      <c r="A311" s="23" t="s">
        <v>155</v>
      </c>
      <c r="B311" s="24">
        <v>63</v>
      </c>
      <c r="C311" s="25">
        <v>801</v>
      </c>
      <c r="D311" s="26" t="s">
        <v>204</v>
      </c>
      <c r="E311" s="27">
        <v>1</v>
      </c>
      <c r="F311" s="26" t="s">
        <v>2</v>
      </c>
      <c r="G311" s="28" t="s">
        <v>209</v>
      </c>
      <c r="H311" s="29">
        <v>610</v>
      </c>
      <c r="I311" s="30">
        <v>23102.400000000001</v>
      </c>
      <c r="J311" s="30">
        <v>23576.5</v>
      </c>
      <c r="K311" s="30">
        <v>24289</v>
      </c>
      <c r="L311" s="30"/>
      <c r="M311" s="30"/>
      <c r="N311" s="30"/>
      <c r="O311" s="30">
        <f t="shared" si="309"/>
        <v>23102.400000000001</v>
      </c>
      <c r="P311" s="30">
        <f t="shared" si="310"/>
        <v>23576.5</v>
      </c>
      <c r="Q311" s="31">
        <f t="shared" si="311"/>
        <v>24289</v>
      </c>
      <c r="R311" s="65"/>
      <c r="S311" s="65"/>
      <c r="T311" s="65"/>
      <c r="U311" s="83">
        <f t="shared" si="244"/>
        <v>23102.400000000001</v>
      </c>
      <c r="V311" s="83">
        <f t="shared" si="245"/>
        <v>23576.5</v>
      </c>
      <c r="W311" s="83">
        <f t="shared" si="246"/>
        <v>24289</v>
      </c>
      <c r="X311" s="83"/>
      <c r="Y311" s="83"/>
      <c r="Z311" s="83"/>
      <c r="AA311" s="83">
        <f t="shared" si="301"/>
        <v>23102.400000000001</v>
      </c>
      <c r="AB311" s="83">
        <f t="shared" si="302"/>
        <v>23576.5</v>
      </c>
      <c r="AC311" s="83">
        <f t="shared" si="303"/>
        <v>24289</v>
      </c>
    </row>
    <row r="312" spans="1:29" s="3" customFormat="1" ht="36" customHeight="1" x14ac:dyDescent="0.2">
      <c r="A312" s="23" t="s">
        <v>285</v>
      </c>
      <c r="B312" s="24">
        <v>63</v>
      </c>
      <c r="C312" s="25">
        <v>801</v>
      </c>
      <c r="D312" s="26" t="s">
        <v>204</v>
      </c>
      <c r="E312" s="27">
        <v>1</v>
      </c>
      <c r="F312" s="26" t="s">
        <v>2</v>
      </c>
      <c r="G312" s="28" t="s">
        <v>208</v>
      </c>
      <c r="H312" s="29" t="s">
        <v>7</v>
      </c>
      <c r="I312" s="30">
        <f>I313</f>
        <v>300</v>
      </c>
      <c r="J312" s="30">
        <f t="shared" ref="J312:K312" si="312">J313</f>
        <v>300</v>
      </c>
      <c r="K312" s="30">
        <f t="shared" si="312"/>
        <v>300</v>
      </c>
      <c r="L312" s="30">
        <f>L313</f>
        <v>0</v>
      </c>
      <c r="M312" s="30">
        <f t="shared" ref="M312:N313" si="313">M313</f>
        <v>1361.7</v>
      </c>
      <c r="N312" s="30">
        <f t="shared" si="313"/>
        <v>0</v>
      </c>
      <c r="O312" s="30">
        <f t="shared" si="287"/>
        <v>300</v>
      </c>
      <c r="P312" s="30">
        <f t="shared" si="288"/>
        <v>1661.7</v>
      </c>
      <c r="Q312" s="31">
        <f t="shared" si="289"/>
        <v>300</v>
      </c>
      <c r="R312" s="65"/>
      <c r="S312" s="65"/>
      <c r="T312" s="65"/>
      <c r="U312" s="83">
        <f t="shared" si="244"/>
        <v>300</v>
      </c>
      <c r="V312" s="83">
        <f t="shared" si="245"/>
        <v>1661.7</v>
      </c>
      <c r="W312" s="83">
        <f t="shared" si="246"/>
        <v>300</v>
      </c>
      <c r="X312" s="83"/>
      <c r="Y312" s="83"/>
      <c r="Z312" s="83"/>
      <c r="AA312" s="83">
        <f t="shared" si="301"/>
        <v>300</v>
      </c>
      <c r="AB312" s="83">
        <f t="shared" si="302"/>
        <v>1661.7</v>
      </c>
      <c r="AC312" s="83">
        <f t="shared" si="303"/>
        <v>300</v>
      </c>
    </row>
    <row r="313" spans="1:29" s="3" customFormat="1" ht="22.5" x14ac:dyDescent="0.2">
      <c r="A313" s="23" t="s">
        <v>81</v>
      </c>
      <c r="B313" s="24">
        <v>63</v>
      </c>
      <c r="C313" s="25">
        <v>801</v>
      </c>
      <c r="D313" s="26" t="s">
        <v>204</v>
      </c>
      <c r="E313" s="27">
        <v>1</v>
      </c>
      <c r="F313" s="26" t="s">
        <v>2</v>
      </c>
      <c r="G313" s="28" t="s">
        <v>208</v>
      </c>
      <c r="H313" s="29">
        <v>600</v>
      </c>
      <c r="I313" s="30">
        <f>I314</f>
        <v>300</v>
      </c>
      <c r="J313" s="30">
        <f t="shared" ref="J313:K313" si="314">J314</f>
        <v>300</v>
      </c>
      <c r="K313" s="30">
        <f t="shared" si="314"/>
        <v>300</v>
      </c>
      <c r="L313" s="30">
        <f>L314</f>
        <v>0</v>
      </c>
      <c r="M313" s="30">
        <f t="shared" si="313"/>
        <v>1361.7</v>
      </c>
      <c r="N313" s="30">
        <f t="shared" si="313"/>
        <v>0</v>
      </c>
      <c r="O313" s="30">
        <f t="shared" si="287"/>
        <v>300</v>
      </c>
      <c r="P313" s="30">
        <f t="shared" si="288"/>
        <v>1661.7</v>
      </c>
      <c r="Q313" s="31">
        <f t="shared" si="289"/>
        <v>300</v>
      </c>
      <c r="R313" s="65"/>
      <c r="S313" s="65"/>
      <c r="T313" s="65"/>
      <c r="U313" s="83">
        <f t="shared" si="244"/>
        <v>300</v>
      </c>
      <c r="V313" s="83">
        <f t="shared" si="245"/>
        <v>1661.7</v>
      </c>
      <c r="W313" s="83">
        <f t="shared" si="246"/>
        <v>300</v>
      </c>
      <c r="X313" s="83"/>
      <c r="Y313" s="83"/>
      <c r="Z313" s="83"/>
      <c r="AA313" s="83">
        <f t="shared" si="301"/>
        <v>300</v>
      </c>
      <c r="AB313" s="83">
        <f t="shared" si="302"/>
        <v>1661.7</v>
      </c>
      <c r="AC313" s="83">
        <f t="shared" si="303"/>
        <v>300</v>
      </c>
    </row>
    <row r="314" spans="1:29" s="3" customFormat="1" x14ac:dyDescent="0.2">
      <c r="A314" s="23" t="s">
        <v>155</v>
      </c>
      <c r="B314" s="24">
        <v>63</v>
      </c>
      <c r="C314" s="25">
        <v>801</v>
      </c>
      <c r="D314" s="26" t="s">
        <v>204</v>
      </c>
      <c r="E314" s="27">
        <v>1</v>
      </c>
      <c r="F314" s="26" t="s">
        <v>2</v>
      </c>
      <c r="G314" s="28" t="s">
        <v>208</v>
      </c>
      <c r="H314" s="29">
        <v>610</v>
      </c>
      <c r="I314" s="30">
        <v>300</v>
      </c>
      <c r="J314" s="30">
        <v>300</v>
      </c>
      <c r="K314" s="30">
        <v>300</v>
      </c>
      <c r="L314" s="30">
        <v>0</v>
      </c>
      <c r="M314" s="30">
        <f>1250+111.7</f>
        <v>1361.7</v>
      </c>
      <c r="N314" s="30">
        <v>0</v>
      </c>
      <c r="O314" s="30">
        <f t="shared" si="287"/>
        <v>300</v>
      </c>
      <c r="P314" s="30">
        <f t="shared" si="288"/>
        <v>1661.7</v>
      </c>
      <c r="Q314" s="31">
        <f t="shared" si="289"/>
        <v>300</v>
      </c>
      <c r="R314" s="65"/>
      <c r="S314" s="65"/>
      <c r="T314" s="65"/>
      <c r="U314" s="83">
        <f t="shared" si="244"/>
        <v>300</v>
      </c>
      <c r="V314" s="83">
        <f t="shared" si="245"/>
        <v>1661.7</v>
      </c>
      <c r="W314" s="83">
        <f t="shared" si="246"/>
        <v>300</v>
      </c>
      <c r="X314" s="83"/>
      <c r="Y314" s="83"/>
      <c r="Z314" s="83"/>
      <c r="AA314" s="83">
        <f t="shared" si="301"/>
        <v>300</v>
      </c>
      <c r="AB314" s="83">
        <f t="shared" si="302"/>
        <v>1661.7</v>
      </c>
      <c r="AC314" s="83">
        <f t="shared" si="303"/>
        <v>300</v>
      </c>
    </row>
    <row r="315" spans="1:29" s="3" customFormat="1" x14ac:dyDescent="0.2">
      <c r="A315" s="23" t="s">
        <v>286</v>
      </c>
      <c r="B315" s="24">
        <v>63</v>
      </c>
      <c r="C315" s="25">
        <v>801</v>
      </c>
      <c r="D315" s="26" t="s">
        <v>204</v>
      </c>
      <c r="E315" s="27">
        <v>1</v>
      </c>
      <c r="F315" s="26" t="s">
        <v>2</v>
      </c>
      <c r="G315" s="28" t="s">
        <v>207</v>
      </c>
      <c r="H315" s="29" t="s">
        <v>7</v>
      </c>
      <c r="I315" s="30">
        <f>I316</f>
        <v>50</v>
      </c>
      <c r="J315" s="30">
        <f t="shared" ref="J315:K315" si="315">J316</f>
        <v>50</v>
      </c>
      <c r="K315" s="30">
        <f t="shared" si="315"/>
        <v>50</v>
      </c>
      <c r="L315" s="30"/>
      <c r="M315" s="30"/>
      <c r="N315" s="30"/>
      <c r="O315" s="30">
        <f t="shared" si="287"/>
        <v>50</v>
      </c>
      <c r="P315" s="30">
        <f t="shared" si="288"/>
        <v>50</v>
      </c>
      <c r="Q315" s="31">
        <f t="shared" si="289"/>
        <v>50</v>
      </c>
      <c r="R315" s="65"/>
      <c r="S315" s="65"/>
      <c r="T315" s="65"/>
      <c r="U315" s="83">
        <f t="shared" si="244"/>
        <v>50</v>
      </c>
      <c r="V315" s="83">
        <f t="shared" si="245"/>
        <v>50</v>
      </c>
      <c r="W315" s="83">
        <f t="shared" si="246"/>
        <v>50</v>
      </c>
      <c r="X315" s="83">
        <f>X316</f>
        <v>-5.6</v>
      </c>
      <c r="Y315" s="83"/>
      <c r="Z315" s="83"/>
      <c r="AA315" s="83">
        <f t="shared" si="301"/>
        <v>44.4</v>
      </c>
      <c r="AB315" s="83">
        <f t="shared" si="302"/>
        <v>50</v>
      </c>
      <c r="AC315" s="83">
        <f t="shared" si="303"/>
        <v>50</v>
      </c>
    </row>
    <row r="316" spans="1:29" s="3" customFormat="1" ht="22.5" x14ac:dyDescent="0.2">
      <c r="A316" s="23" t="s">
        <v>81</v>
      </c>
      <c r="B316" s="24">
        <v>63</v>
      </c>
      <c r="C316" s="25">
        <v>801</v>
      </c>
      <c r="D316" s="26" t="s">
        <v>204</v>
      </c>
      <c r="E316" s="27">
        <v>1</v>
      </c>
      <c r="F316" s="26" t="s">
        <v>2</v>
      </c>
      <c r="G316" s="28" t="s">
        <v>207</v>
      </c>
      <c r="H316" s="29">
        <v>600</v>
      </c>
      <c r="I316" s="30">
        <f>I317</f>
        <v>50</v>
      </c>
      <c r="J316" s="30">
        <f t="shared" ref="J316:K316" si="316">J317</f>
        <v>50</v>
      </c>
      <c r="K316" s="30">
        <f t="shared" si="316"/>
        <v>50</v>
      </c>
      <c r="L316" s="30"/>
      <c r="M316" s="30"/>
      <c r="N316" s="30"/>
      <c r="O316" s="30">
        <f t="shared" si="287"/>
        <v>50</v>
      </c>
      <c r="P316" s="30">
        <f t="shared" si="288"/>
        <v>50</v>
      </c>
      <c r="Q316" s="31">
        <f t="shared" si="289"/>
        <v>50</v>
      </c>
      <c r="R316" s="65"/>
      <c r="S316" s="65"/>
      <c r="T316" s="65"/>
      <c r="U316" s="83">
        <f t="shared" si="244"/>
        <v>50</v>
      </c>
      <c r="V316" s="83">
        <f t="shared" si="245"/>
        <v>50</v>
      </c>
      <c r="W316" s="83">
        <f t="shared" si="246"/>
        <v>50</v>
      </c>
      <c r="X316" s="83">
        <f>X317</f>
        <v>-5.6</v>
      </c>
      <c r="Y316" s="83"/>
      <c r="Z316" s="83"/>
      <c r="AA316" s="83">
        <f t="shared" si="301"/>
        <v>44.4</v>
      </c>
      <c r="AB316" s="83">
        <f t="shared" si="302"/>
        <v>50</v>
      </c>
      <c r="AC316" s="83">
        <f t="shared" si="303"/>
        <v>50</v>
      </c>
    </row>
    <row r="317" spans="1:29" s="3" customFormat="1" x14ac:dyDescent="0.2">
      <c r="A317" s="23" t="s">
        <v>155</v>
      </c>
      <c r="B317" s="24">
        <v>63</v>
      </c>
      <c r="C317" s="25">
        <v>801</v>
      </c>
      <c r="D317" s="26" t="s">
        <v>204</v>
      </c>
      <c r="E317" s="27">
        <v>1</v>
      </c>
      <c r="F317" s="26" t="s">
        <v>2</v>
      </c>
      <c r="G317" s="28" t="s">
        <v>207</v>
      </c>
      <c r="H317" s="29">
        <v>610</v>
      </c>
      <c r="I317" s="30">
        <v>50</v>
      </c>
      <c r="J317" s="30">
        <v>50</v>
      </c>
      <c r="K317" s="30">
        <v>50</v>
      </c>
      <c r="L317" s="30"/>
      <c r="M317" s="30"/>
      <c r="N317" s="30"/>
      <c r="O317" s="30">
        <f t="shared" si="287"/>
        <v>50</v>
      </c>
      <c r="P317" s="30">
        <f t="shared" si="288"/>
        <v>50</v>
      </c>
      <c r="Q317" s="31">
        <f t="shared" si="289"/>
        <v>50</v>
      </c>
      <c r="R317" s="65"/>
      <c r="S317" s="65"/>
      <c r="T317" s="65"/>
      <c r="U317" s="83">
        <f t="shared" si="244"/>
        <v>50</v>
      </c>
      <c r="V317" s="83">
        <f t="shared" si="245"/>
        <v>50</v>
      </c>
      <c r="W317" s="83">
        <f t="shared" si="246"/>
        <v>50</v>
      </c>
      <c r="X317" s="83">
        <v>-5.6</v>
      </c>
      <c r="Y317" s="83"/>
      <c r="Z317" s="83"/>
      <c r="AA317" s="83">
        <f t="shared" si="301"/>
        <v>44.4</v>
      </c>
      <c r="AB317" s="83">
        <f t="shared" si="302"/>
        <v>50</v>
      </c>
      <c r="AC317" s="83">
        <f t="shared" si="303"/>
        <v>50</v>
      </c>
    </row>
    <row r="318" spans="1:29" s="3" customFormat="1" ht="33.75" x14ac:dyDescent="0.2">
      <c r="A318" s="23" t="s">
        <v>313</v>
      </c>
      <c r="B318" s="24">
        <v>63</v>
      </c>
      <c r="C318" s="25">
        <v>801</v>
      </c>
      <c r="D318" s="26" t="s">
        <v>204</v>
      </c>
      <c r="E318" s="27">
        <v>1</v>
      </c>
      <c r="F318" s="26" t="s">
        <v>2</v>
      </c>
      <c r="G318" s="28" t="s">
        <v>312</v>
      </c>
      <c r="H318" s="29"/>
      <c r="I318" s="30">
        <f t="shared" ref="I318:K319" si="317">I319</f>
        <v>1233.9000000000001</v>
      </c>
      <c r="J318" s="30">
        <f t="shared" si="317"/>
        <v>1053</v>
      </c>
      <c r="K318" s="30">
        <f t="shared" si="317"/>
        <v>1296</v>
      </c>
      <c r="L318" s="30"/>
      <c r="M318" s="30"/>
      <c r="N318" s="30"/>
      <c r="O318" s="30">
        <f t="shared" si="287"/>
        <v>1233.9000000000001</v>
      </c>
      <c r="P318" s="30">
        <f t="shared" si="288"/>
        <v>1053</v>
      </c>
      <c r="Q318" s="31">
        <f t="shared" si="289"/>
        <v>1296</v>
      </c>
      <c r="R318" s="65"/>
      <c r="S318" s="65"/>
      <c r="T318" s="65"/>
      <c r="U318" s="83">
        <f t="shared" si="244"/>
        <v>1233.9000000000001</v>
      </c>
      <c r="V318" s="83">
        <f t="shared" si="245"/>
        <v>1053</v>
      </c>
      <c r="W318" s="83">
        <f t="shared" si="246"/>
        <v>1296</v>
      </c>
      <c r="X318" s="83"/>
      <c r="Y318" s="83"/>
      <c r="Z318" s="83"/>
      <c r="AA318" s="83">
        <f t="shared" si="301"/>
        <v>1233.9000000000001</v>
      </c>
      <c r="AB318" s="83">
        <f t="shared" si="302"/>
        <v>1053</v>
      </c>
      <c r="AC318" s="83">
        <f t="shared" si="303"/>
        <v>1296</v>
      </c>
    </row>
    <row r="319" spans="1:29" s="3" customFormat="1" ht="22.5" x14ac:dyDescent="0.2">
      <c r="A319" s="23" t="s">
        <v>81</v>
      </c>
      <c r="B319" s="24">
        <v>63</v>
      </c>
      <c r="C319" s="25">
        <v>801</v>
      </c>
      <c r="D319" s="26" t="s">
        <v>204</v>
      </c>
      <c r="E319" s="27">
        <v>1</v>
      </c>
      <c r="F319" s="26" t="s">
        <v>2</v>
      </c>
      <c r="G319" s="28" t="s">
        <v>312</v>
      </c>
      <c r="H319" s="29">
        <v>600</v>
      </c>
      <c r="I319" s="30">
        <f t="shared" si="317"/>
        <v>1233.9000000000001</v>
      </c>
      <c r="J319" s="30">
        <f t="shared" si="317"/>
        <v>1053</v>
      </c>
      <c r="K319" s="30">
        <f t="shared" si="317"/>
        <v>1296</v>
      </c>
      <c r="L319" s="30"/>
      <c r="M319" s="30"/>
      <c r="N319" s="30"/>
      <c r="O319" s="30">
        <f t="shared" si="287"/>
        <v>1233.9000000000001</v>
      </c>
      <c r="P319" s="30">
        <f t="shared" si="288"/>
        <v>1053</v>
      </c>
      <c r="Q319" s="31">
        <f t="shared" si="289"/>
        <v>1296</v>
      </c>
      <c r="R319" s="65"/>
      <c r="S319" s="65"/>
      <c r="T319" s="65"/>
      <c r="U319" s="83">
        <f t="shared" si="244"/>
        <v>1233.9000000000001</v>
      </c>
      <c r="V319" s="83">
        <f t="shared" si="245"/>
        <v>1053</v>
      </c>
      <c r="W319" s="83">
        <f t="shared" si="246"/>
        <v>1296</v>
      </c>
      <c r="X319" s="83"/>
      <c r="Y319" s="83"/>
      <c r="Z319" s="83"/>
      <c r="AA319" s="83">
        <f t="shared" si="301"/>
        <v>1233.9000000000001</v>
      </c>
      <c r="AB319" s="83">
        <f t="shared" si="302"/>
        <v>1053</v>
      </c>
      <c r="AC319" s="83">
        <f t="shared" si="303"/>
        <v>1296</v>
      </c>
    </row>
    <row r="320" spans="1:29" s="3" customFormat="1" x14ac:dyDescent="0.2">
      <c r="A320" s="23" t="s">
        <v>155</v>
      </c>
      <c r="B320" s="24">
        <v>63</v>
      </c>
      <c r="C320" s="25">
        <v>801</v>
      </c>
      <c r="D320" s="26" t="s">
        <v>204</v>
      </c>
      <c r="E320" s="27">
        <v>1</v>
      </c>
      <c r="F320" s="26" t="s">
        <v>2</v>
      </c>
      <c r="G320" s="28" t="s">
        <v>312</v>
      </c>
      <c r="H320" s="29">
        <v>610</v>
      </c>
      <c r="I320" s="30">
        <f>450.9+783</f>
        <v>1233.9000000000001</v>
      </c>
      <c r="J320" s="30">
        <f>1053</f>
        <v>1053</v>
      </c>
      <c r="K320" s="30">
        <v>1296</v>
      </c>
      <c r="L320" s="30"/>
      <c r="M320" s="30"/>
      <c r="N320" s="30"/>
      <c r="O320" s="30">
        <f t="shared" si="287"/>
        <v>1233.9000000000001</v>
      </c>
      <c r="P320" s="30">
        <f t="shared" si="288"/>
        <v>1053</v>
      </c>
      <c r="Q320" s="31">
        <f t="shared" si="289"/>
        <v>1296</v>
      </c>
      <c r="R320" s="65"/>
      <c r="S320" s="65"/>
      <c r="T320" s="65"/>
      <c r="U320" s="83">
        <f t="shared" si="244"/>
        <v>1233.9000000000001</v>
      </c>
      <c r="V320" s="83">
        <f t="shared" si="245"/>
        <v>1053</v>
      </c>
      <c r="W320" s="83">
        <f t="shared" si="246"/>
        <v>1296</v>
      </c>
      <c r="X320" s="83"/>
      <c r="Y320" s="83"/>
      <c r="Z320" s="83"/>
      <c r="AA320" s="83">
        <f t="shared" si="301"/>
        <v>1233.9000000000001</v>
      </c>
      <c r="AB320" s="83">
        <f t="shared" si="302"/>
        <v>1053</v>
      </c>
      <c r="AC320" s="83">
        <f t="shared" si="303"/>
        <v>1296</v>
      </c>
    </row>
    <row r="321" spans="1:29" s="3" customFormat="1" ht="78.75" x14ac:dyDescent="0.2">
      <c r="A321" s="23" t="s">
        <v>218</v>
      </c>
      <c r="B321" s="24">
        <v>63</v>
      </c>
      <c r="C321" s="25">
        <v>801</v>
      </c>
      <c r="D321" s="26" t="s">
        <v>204</v>
      </c>
      <c r="E321" s="27">
        <v>1</v>
      </c>
      <c r="F321" s="26" t="s">
        <v>2</v>
      </c>
      <c r="G321" s="28" t="s">
        <v>304</v>
      </c>
      <c r="H321" s="29"/>
      <c r="I321" s="30">
        <f>I322</f>
        <v>582.9</v>
      </c>
      <c r="J321" s="30">
        <f t="shared" ref="J321:K321" si="318">J322</f>
        <v>582.9</v>
      </c>
      <c r="K321" s="30">
        <f t="shared" si="318"/>
        <v>582.9</v>
      </c>
      <c r="L321" s="30"/>
      <c r="M321" s="30"/>
      <c r="N321" s="30"/>
      <c r="O321" s="30">
        <f t="shared" si="287"/>
        <v>582.9</v>
      </c>
      <c r="P321" s="30">
        <f t="shared" si="288"/>
        <v>582.9</v>
      </c>
      <c r="Q321" s="31">
        <f t="shared" si="289"/>
        <v>582.9</v>
      </c>
      <c r="R321" s="65"/>
      <c r="S321" s="65"/>
      <c r="T321" s="65"/>
      <c r="U321" s="83">
        <f t="shared" si="244"/>
        <v>582.9</v>
      </c>
      <c r="V321" s="83">
        <f t="shared" si="245"/>
        <v>582.9</v>
      </c>
      <c r="W321" s="83">
        <f t="shared" si="246"/>
        <v>582.9</v>
      </c>
      <c r="X321" s="83"/>
      <c r="Y321" s="83"/>
      <c r="Z321" s="83"/>
      <c r="AA321" s="83">
        <f t="shared" si="301"/>
        <v>582.9</v>
      </c>
      <c r="AB321" s="83">
        <f t="shared" si="302"/>
        <v>582.9</v>
      </c>
      <c r="AC321" s="83">
        <f t="shared" si="303"/>
        <v>582.9</v>
      </c>
    </row>
    <row r="322" spans="1:29" s="3" customFormat="1" ht="22.5" x14ac:dyDescent="0.2">
      <c r="A322" s="23" t="s">
        <v>81</v>
      </c>
      <c r="B322" s="24">
        <v>63</v>
      </c>
      <c r="C322" s="25">
        <v>801</v>
      </c>
      <c r="D322" s="26" t="s">
        <v>204</v>
      </c>
      <c r="E322" s="27">
        <v>1</v>
      </c>
      <c r="F322" s="26" t="s">
        <v>2</v>
      </c>
      <c r="G322" s="28" t="s">
        <v>304</v>
      </c>
      <c r="H322" s="29">
        <v>600</v>
      </c>
      <c r="I322" s="30">
        <f>I323</f>
        <v>582.9</v>
      </c>
      <c r="J322" s="30">
        <f t="shared" ref="J322:K322" si="319">J323</f>
        <v>582.9</v>
      </c>
      <c r="K322" s="30">
        <f t="shared" si="319"/>
        <v>582.9</v>
      </c>
      <c r="L322" s="30"/>
      <c r="M322" s="30"/>
      <c r="N322" s="30"/>
      <c r="O322" s="30">
        <f t="shared" si="287"/>
        <v>582.9</v>
      </c>
      <c r="P322" s="30">
        <f t="shared" si="288"/>
        <v>582.9</v>
      </c>
      <c r="Q322" s="31">
        <f t="shared" si="289"/>
        <v>582.9</v>
      </c>
      <c r="R322" s="65"/>
      <c r="S322" s="65"/>
      <c r="T322" s="65"/>
      <c r="U322" s="83">
        <f t="shared" si="244"/>
        <v>582.9</v>
      </c>
      <c r="V322" s="83">
        <f t="shared" si="245"/>
        <v>582.9</v>
      </c>
      <c r="W322" s="83">
        <f t="shared" si="246"/>
        <v>582.9</v>
      </c>
      <c r="X322" s="83"/>
      <c r="Y322" s="83"/>
      <c r="Z322" s="83"/>
      <c r="AA322" s="83">
        <f t="shared" si="301"/>
        <v>582.9</v>
      </c>
      <c r="AB322" s="83">
        <f t="shared" si="302"/>
        <v>582.9</v>
      </c>
      <c r="AC322" s="83">
        <f t="shared" si="303"/>
        <v>582.9</v>
      </c>
    </row>
    <row r="323" spans="1:29" s="3" customFormat="1" x14ac:dyDescent="0.2">
      <c r="A323" s="23" t="s">
        <v>155</v>
      </c>
      <c r="B323" s="24">
        <v>63</v>
      </c>
      <c r="C323" s="25">
        <v>801</v>
      </c>
      <c r="D323" s="26" t="s">
        <v>204</v>
      </c>
      <c r="E323" s="27">
        <v>1</v>
      </c>
      <c r="F323" s="26" t="s">
        <v>2</v>
      </c>
      <c r="G323" s="28" t="s">
        <v>304</v>
      </c>
      <c r="H323" s="29">
        <v>610</v>
      </c>
      <c r="I323" s="30">
        <v>582.9</v>
      </c>
      <c r="J323" s="30">
        <v>582.9</v>
      </c>
      <c r="K323" s="30">
        <v>582.9</v>
      </c>
      <c r="L323" s="30"/>
      <c r="M323" s="30"/>
      <c r="N323" s="30"/>
      <c r="O323" s="30">
        <f t="shared" si="287"/>
        <v>582.9</v>
      </c>
      <c r="P323" s="30">
        <f t="shared" si="288"/>
        <v>582.9</v>
      </c>
      <c r="Q323" s="31">
        <f t="shared" si="289"/>
        <v>582.9</v>
      </c>
      <c r="R323" s="65"/>
      <c r="S323" s="65"/>
      <c r="T323" s="65"/>
      <c r="U323" s="83">
        <f t="shared" si="244"/>
        <v>582.9</v>
      </c>
      <c r="V323" s="83">
        <f t="shared" si="245"/>
        <v>582.9</v>
      </c>
      <c r="W323" s="83">
        <f t="shared" si="246"/>
        <v>582.9</v>
      </c>
      <c r="X323" s="83"/>
      <c r="Y323" s="83"/>
      <c r="Z323" s="83"/>
      <c r="AA323" s="83">
        <f t="shared" si="301"/>
        <v>582.9</v>
      </c>
      <c r="AB323" s="83">
        <f t="shared" si="302"/>
        <v>582.9</v>
      </c>
      <c r="AC323" s="83">
        <f t="shared" si="303"/>
        <v>582.9</v>
      </c>
    </row>
    <row r="324" spans="1:29" s="3" customFormat="1" ht="22.5" x14ac:dyDescent="0.2">
      <c r="A324" s="23" t="s">
        <v>217</v>
      </c>
      <c r="B324" s="24">
        <v>63</v>
      </c>
      <c r="C324" s="25">
        <v>801</v>
      </c>
      <c r="D324" s="26" t="s">
        <v>204</v>
      </c>
      <c r="E324" s="27">
        <v>1</v>
      </c>
      <c r="F324" s="26" t="s">
        <v>2</v>
      </c>
      <c r="G324" s="28" t="s">
        <v>206</v>
      </c>
      <c r="H324" s="29" t="s">
        <v>7</v>
      </c>
      <c r="I324" s="30">
        <f>I325</f>
        <v>215</v>
      </c>
      <c r="J324" s="30">
        <f t="shared" ref="J324:K325" si="320">J325</f>
        <v>215</v>
      </c>
      <c r="K324" s="30">
        <f t="shared" si="320"/>
        <v>215</v>
      </c>
      <c r="L324" s="30">
        <f>L325</f>
        <v>0</v>
      </c>
      <c r="M324" s="30">
        <f t="shared" ref="M324:N325" si="321">M325</f>
        <v>-161.69999999999999</v>
      </c>
      <c r="N324" s="30">
        <f t="shared" si="321"/>
        <v>0</v>
      </c>
      <c r="O324" s="30">
        <f t="shared" si="287"/>
        <v>215</v>
      </c>
      <c r="P324" s="30">
        <f t="shared" si="288"/>
        <v>53.300000000000011</v>
      </c>
      <c r="Q324" s="31">
        <f t="shared" si="289"/>
        <v>215</v>
      </c>
      <c r="R324" s="65"/>
      <c r="S324" s="65"/>
      <c r="T324" s="65"/>
      <c r="U324" s="83">
        <f t="shared" si="244"/>
        <v>215</v>
      </c>
      <c r="V324" s="83">
        <f t="shared" si="245"/>
        <v>53.300000000000011</v>
      </c>
      <c r="W324" s="83">
        <f t="shared" si="246"/>
        <v>215</v>
      </c>
      <c r="X324" s="83"/>
      <c r="Y324" s="83"/>
      <c r="Z324" s="83"/>
      <c r="AA324" s="83">
        <f t="shared" si="301"/>
        <v>215</v>
      </c>
      <c r="AB324" s="83">
        <f t="shared" si="302"/>
        <v>53.300000000000011</v>
      </c>
      <c r="AC324" s="83">
        <f t="shared" si="303"/>
        <v>215</v>
      </c>
    </row>
    <row r="325" spans="1:29" s="3" customFormat="1" ht="22.5" x14ac:dyDescent="0.2">
      <c r="A325" s="23" t="s">
        <v>81</v>
      </c>
      <c r="B325" s="24">
        <v>63</v>
      </c>
      <c r="C325" s="25">
        <v>801</v>
      </c>
      <c r="D325" s="26" t="s">
        <v>204</v>
      </c>
      <c r="E325" s="27">
        <v>1</v>
      </c>
      <c r="F325" s="26" t="s">
        <v>2</v>
      </c>
      <c r="G325" s="28" t="s">
        <v>206</v>
      </c>
      <c r="H325" s="29">
        <v>600</v>
      </c>
      <c r="I325" s="30">
        <f>I326</f>
        <v>215</v>
      </c>
      <c r="J325" s="30">
        <f t="shared" si="320"/>
        <v>215</v>
      </c>
      <c r="K325" s="30">
        <f t="shared" si="320"/>
        <v>215</v>
      </c>
      <c r="L325" s="30">
        <f>L326</f>
        <v>0</v>
      </c>
      <c r="M325" s="30">
        <f t="shared" si="321"/>
        <v>-161.69999999999999</v>
      </c>
      <c r="N325" s="30">
        <f t="shared" si="321"/>
        <v>0</v>
      </c>
      <c r="O325" s="30">
        <f t="shared" si="287"/>
        <v>215</v>
      </c>
      <c r="P325" s="30">
        <f t="shared" si="288"/>
        <v>53.300000000000011</v>
      </c>
      <c r="Q325" s="31">
        <f t="shared" si="289"/>
        <v>215</v>
      </c>
      <c r="R325" s="65"/>
      <c r="S325" s="65"/>
      <c r="T325" s="65"/>
      <c r="U325" s="83">
        <f t="shared" si="244"/>
        <v>215</v>
      </c>
      <c r="V325" s="83">
        <f t="shared" si="245"/>
        <v>53.300000000000011</v>
      </c>
      <c r="W325" s="83">
        <f t="shared" si="246"/>
        <v>215</v>
      </c>
      <c r="X325" s="83"/>
      <c r="Y325" s="83"/>
      <c r="Z325" s="83"/>
      <c r="AA325" s="83">
        <f t="shared" si="301"/>
        <v>215</v>
      </c>
      <c r="AB325" s="83">
        <f t="shared" si="302"/>
        <v>53.300000000000011</v>
      </c>
      <c r="AC325" s="83">
        <f t="shared" si="303"/>
        <v>215</v>
      </c>
    </row>
    <row r="326" spans="1:29" s="3" customFormat="1" x14ac:dyDescent="0.2">
      <c r="A326" s="23" t="s">
        <v>155</v>
      </c>
      <c r="B326" s="24">
        <v>63</v>
      </c>
      <c r="C326" s="25">
        <v>801</v>
      </c>
      <c r="D326" s="26" t="s">
        <v>204</v>
      </c>
      <c r="E326" s="27">
        <v>1</v>
      </c>
      <c r="F326" s="26" t="s">
        <v>2</v>
      </c>
      <c r="G326" s="28" t="s">
        <v>206</v>
      </c>
      <c r="H326" s="29">
        <v>610</v>
      </c>
      <c r="I326" s="30">
        <v>215</v>
      </c>
      <c r="J326" s="30">
        <v>215</v>
      </c>
      <c r="K326" s="30">
        <v>215</v>
      </c>
      <c r="L326" s="30">
        <v>0</v>
      </c>
      <c r="M326" s="30">
        <v>-161.69999999999999</v>
      </c>
      <c r="N326" s="30">
        <v>0</v>
      </c>
      <c r="O326" s="30">
        <f t="shared" si="287"/>
        <v>215</v>
      </c>
      <c r="P326" s="30">
        <f t="shared" si="288"/>
        <v>53.300000000000011</v>
      </c>
      <c r="Q326" s="31">
        <f t="shared" si="289"/>
        <v>215</v>
      </c>
      <c r="R326" s="65"/>
      <c r="S326" s="65"/>
      <c r="T326" s="65"/>
      <c r="U326" s="83">
        <f t="shared" si="244"/>
        <v>215</v>
      </c>
      <c r="V326" s="83">
        <f t="shared" si="245"/>
        <v>53.300000000000011</v>
      </c>
      <c r="W326" s="83">
        <f t="shared" si="246"/>
        <v>215</v>
      </c>
      <c r="X326" s="83"/>
      <c r="Y326" s="83"/>
      <c r="Z326" s="83"/>
      <c r="AA326" s="83">
        <f t="shared" si="301"/>
        <v>215</v>
      </c>
      <c r="AB326" s="83">
        <f t="shared" si="302"/>
        <v>53.300000000000011</v>
      </c>
      <c r="AC326" s="83">
        <f t="shared" si="303"/>
        <v>215</v>
      </c>
    </row>
    <row r="327" spans="1:29" s="3" customFormat="1" x14ac:dyDescent="0.2">
      <c r="A327" s="23" t="s">
        <v>205</v>
      </c>
      <c r="B327" s="24">
        <v>63</v>
      </c>
      <c r="C327" s="25">
        <v>804</v>
      </c>
      <c r="D327" s="26" t="s">
        <v>7</v>
      </c>
      <c r="E327" s="27" t="s">
        <v>7</v>
      </c>
      <c r="F327" s="26" t="s">
        <v>7</v>
      </c>
      <c r="G327" s="28" t="s">
        <v>7</v>
      </c>
      <c r="H327" s="29" t="s">
        <v>7</v>
      </c>
      <c r="I327" s="30">
        <f>I328</f>
        <v>2173.1</v>
      </c>
      <c r="J327" s="30">
        <f t="shared" ref="J327:K327" si="322">J328</f>
        <v>2239.1</v>
      </c>
      <c r="K327" s="30">
        <f t="shared" si="322"/>
        <v>2322.8000000000002</v>
      </c>
      <c r="L327" s="30"/>
      <c r="M327" s="30"/>
      <c r="N327" s="30"/>
      <c r="O327" s="30">
        <f t="shared" si="287"/>
        <v>2173.1</v>
      </c>
      <c r="P327" s="30">
        <f t="shared" si="288"/>
        <v>2239.1</v>
      </c>
      <c r="Q327" s="31">
        <f t="shared" si="289"/>
        <v>2322.8000000000002</v>
      </c>
      <c r="R327" s="65"/>
      <c r="S327" s="65"/>
      <c r="T327" s="65"/>
      <c r="U327" s="83">
        <f t="shared" ref="U327:U396" si="323">O327+R327</f>
        <v>2173.1</v>
      </c>
      <c r="V327" s="83">
        <f t="shared" ref="V327:V396" si="324">P327+S327</f>
        <v>2239.1</v>
      </c>
      <c r="W327" s="83">
        <f t="shared" ref="W327:W396" si="325">Q327+T327</f>
        <v>2322.8000000000002</v>
      </c>
      <c r="X327" s="83"/>
      <c r="Y327" s="83"/>
      <c r="Z327" s="83"/>
      <c r="AA327" s="83">
        <f t="shared" si="301"/>
        <v>2173.1</v>
      </c>
      <c r="AB327" s="83">
        <f t="shared" si="302"/>
        <v>2239.1</v>
      </c>
      <c r="AC327" s="83">
        <f t="shared" si="303"/>
        <v>2322.8000000000002</v>
      </c>
    </row>
    <row r="328" spans="1:29" s="3" customFormat="1" ht="33.75" x14ac:dyDescent="0.2">
      <c r="A328" s="34" t="s">
        <v>338</v>
      </c>
      <c r="B328" s="24">
        <v>63</v>
      </c>
      <c r="C328" s="25">
        <v>804</v>
      </c>
      <c r="D328" s="26" t="s">
        <v>204</v>
      </c>
      <c r="E328" s="27" t="s">
        <v>3</v>
      </c>
      <c r="F328" s="26" t="s">
        <v>2</v>
      </c>
      <c r="G328" s="28" t="s">
        <v>9</v>
      </c>
      <c r="H328" s="29" t="s">
        <v>7</v>
      </c>
      <c r="I328" s="30">
        <f>I329</f>
        <v>2173.1</v>
      </c>
      <c r="J328" s="30">
        <f t="shared" ref="J328:K328" si="326">J330</f>
        <v>2239.1</v>
      </c>
      <c r="K328" s="30">
        <f t="shared" si="326"/>
        <v>2322.8000000000002</v>
      </c>
      <c r="L328" s="30"/>
      <c r="M328" s="30"/>
      <c r="N328" s="30"/>
      <c r="O328" s="30">
        <f t="shared" si="287"/>
        <v>2173.1</v>
      </c>
      <c r="P328" s="30">
        <f t="shared" si="288"/>
        <v>2239.1</v>
      </c>
      <c r="Q328" s="31">
        <f t="shared" si="289"/>
        <v>2322.8000000000002</v>
      </c>
      <c r="R328" s="65"/>
      <c r="S328" s="65"/>
      <c r="T328" s="65"/>
      <c r="U328" s="83">
        <f t="shared" si="323"/>
        <v>2173.1</v>
      </c>
      <c r="V328" s="83">
        <f t="shared" si="324"/>
        <v>2239.1</v>
      </c>
      <c r="W328" s="83">
        <f t="shared" si="325"/>
        <v>2322.8000000000002</v>
      </c>
      <c r="X328" s="83"/>
      <c r="Y328" s="83"/>
      <c r="Z328" s="83"/>
      <c r="AA328" s="83">
        <f t="shared" si="301"/>
        <v>2173.1</v>
      </c>
      <c r="AB328" s="83">
        <f t="shared" si="302"/>
        <v>2239.1</v>
      </c>
      <c r="AC328" s="83">
        <f t="shared" si="303"/>
        <v>2322.8000000000002</v>
      </c>
    </row>
    <row r="329" spans="1:29" s="3" customFormat="1" x14ac:dyDescent="0.2">
      <c r="A329" s="34" t="s">
        <v>339</v>
      </c>
      <c r="B329" s="24">
        <v>63</v>
      </c>
      <c r="C329" s="25">
        <v>804</v>
      </c>
      <c r="D329" s="26" t="s">
        <v>204</v>
      </c>
      <c r="E329" s="27">
        <v>1</v>
      </c>
      <c r="F329" s="26" t="s">
        <v>2</v>
      </c>
      <c r="G329" s="28" t="s">
        <v>9</v>
      </c>
      <c r="H329" s="29"/>
      <c r="I329" s="30">
        <f>I330</f>
        <v>2173.1</v>
      </c>
      <c r="J329" s="30">
        <f t="shared" ref="J329:K329" si="327">J330</f>
        <v>2239.1</v>
      </c>
      <c r="K329" s="30">
        <f t="shared" si="327"/>
        <v>2322.8000000000002</v>
      </c>
      <c r="L329" s="30"/>
      <c r="M329" s="30"/>
      <c r="N329" s="30"/>
      <c r="O329" s="30">
        <f t="shared" si="287"/>
        <v>2173.1</v>
      </c>
      <c r="P329" s="30">
        <f t="shared" si="288"/>
        <v>2239.1</v>
      </c>
      <c r="Q329" s="31">
        <f t="shared" si="289"/>
        <v>2322.8000000000002</v>
      </c>
      <c r="R329" s="65"/>
      <c r="S329" s="65"/>
      <c r="T329" s="65"/>
      <c r="U329" s="83">
        <f t="shared" si="323"/>
        <v>2173.1</v>
      </c>
      <c r="V329" s="83">
        <f t="shared" si="324"/>
        <v>2239.1</v>
      </c>
      <c r="W329" s="83">
        <f t="shared" si="325"/>
        <v>2322.8000000000002</v>
      </c>
      <c r="X329" s="83"/>
      <c r="Y329" s="83"/>
      <c r="Z329" s="83"/>
      <c r="AA329" s="83">
        <f t="shared" si="301"/>
        <v>2173.1</v>
      </c>
      <c r="AB329" s="83">
        <f t="shared" si="302"/>
        <v>2239.1</v>
      </c>
      <c r="AC329" s="83">
        <f t="shared" si="303"/>
        <v>2322.8000000000002</v>
      </c>
    </row>
    <row r="330" spans="1:29" s="3" customFormat="1" ht="22.5" x14ac:dyDescent="0.2">
      <c r="A330" s="23" t="s">
        <v>15</v>
      </c>
      <c r="B330" s="24">
        <v>63</v>
      </c>
      <c r="C330" s="25">
        <v>804</v>
      </c>
      <c r="D330" s="26" t="s">
        <v>204</v>
      </c>
      <c r="E330" s="27">
        <v>1</v>
      </c>
      <c r="F330" s="26" t="s">
        <v>2</v>
      </c>
      <c r="G330" s="28" t="s">
        <v>11</v>
      </c>
      <c r="H330" s="29" t="s">
        <v>7</v>
      </c>
      <c r="I330" s="30">
        <f>I331+I333</f>
        <v>2173.1</v>
      </c>
      <c r="J330" s="30">
        <f t="shared" ref="J330:K330" si="328">J331+J333</f>
        <v>2239.1</v>
      </c>
      <c r="K330" s="30">
        <f t="shared" si="328"/>
        <v>2322.8000000000002</v>
      </c>
      <c r="L330" s="30"/>
      <c r="M330" s="30"/>
      <c r="N330" s="30"/>
      <c r="O330" s="30">
        <f t="shared" si="287"/>
        <v>2173.1</v>
      </c>
      <c r="P330" s="30">
        <f t="shared" si="288"/>
        <v>2239.1</v>
      </c>
      <c r="Q330" s="31">
        <f t="shared" si="289"/>
        <v>2322.8000000000002</v>
      </c>
      <c r="R330" s="65"/>
      <c r="S330" s="65"/>
      <c r="T330" s="65"/>
      <c r="U330" s="83">
        <f t="shared" si="323"/>
        <v>2173.1</v>
      </c>
      <c r="V330" s="83">
        <f t="shared" si="324"/>
        <v>2239.1</v>
      </c>
      <c r="W330" s="83">
        <f t="shared" si="325"/>
        <v>2322.8000000000002</v>
      </c>
      <c r="X330" s="83"/>
      <c r="Y330" s="83"/>
      <c r="Z330" s="83"/>
      <c r="AA330" s="83">
        <f t="shared" si="301"/>
        <v>2173.1</v>
      </c>
      <c r="AB330" s="83">
        <f t="shared" si="302"/>
        <v>2239.1</v>
      </c>
      <c r="AC330" s="83">
        <f t="shared" si="303"/>
        <v>2322.8000000000002</v>
      </c>
    </row>
    <row r="331" spans="1:29" s="3" customFormat="1" ht="50.1" customHeight="1" x14ac:dyDescent="0.2">
      <c r="A331" s="23" t="s">
        <v>6</v>
      </c>
      <c r="B331" s="24">
        <v>63</v>
      </c>
      <c r="C331" s="25">
        <v>804</v>
      </c>
      <c r="D331" s="26" t="s">
        <v>204</v>
      </c>
      <c r="E331" s="27">
        <v>1</v>
      </c>
      <c r="F331" s="26" t="s">
        <v>2</v>
      </c>
      <c r="G331" s="28" t="s">
        <v>11</v>
      </c>
      <c r="H331" s="29">
        <v>100</v>
      </c>
      <c r="I331" s="30">
        <f t="shared" ref="I331:K331" si="329">I332</f>
        <v>2125.4</v>
      </c>
      <c r="J331" s="30">
        <f t="shared" si="329"/>
        <v>2192</v>
      </c>
      <c r="K331" s="30">
        <f t="shared" si="329"/>
        <v>2276.5</v>
      </c>
      <c r="L331" s="30"/>
      <c r="M331" s="30"/>
      <c r="N331" s="30"/>
      <c r="O331" s="30">
        <f t="shared" si="287"/>
        <v>2125.4</v>
      </c>
      <c r="P331" s="30">
        <f t="shared" si="288"/>
        <v>2192</v>
      </c>
      <c r="Q331" s="31">
        <f t="shared" si="289"/>
        <v>2276.5</v>
      </c>
      <c r="R331" s="65"/>
      <c r="S331" s="65"/>
      <c r="T331" s="65"/>
      <c r="U331" s="83">
        <f t="shared" si="323"/>
        <v>2125.4</v>
      </c>
      <c r="V331" s="83">
        <f t="shared" si="324"/>
        <v>2192</v>
      </c>
      <c r="W331" s="83">
        <f t="shared" si="325"/>
        <v>2276.5</v>
      </c>
      <c r="X331" s="83"/>
      <c r="Y331" s="83"/>
      <c r="Z331" s="83"/>
      <c r="AA331" s="83">
        <f t="shared" si="301"/>
        <v>2125.4</v>
      </c>
      <c r="AB331" s="83">
        <f t="shared" si="302"/>
        <v>2192</v>
      </c>
      <c r="AC331" s="83">
        <f t="shared" si="303"/>
        <v>2276.5</v>
      </c>
    </row>
    <row r="332" spans="1:29" s="3" customFormat="1" ht="22.5" x14ac:dyDescent="0.2">
      <c r="A332" s="23" t="s">
        <v>5</v>
      </c>
      <c r="B332" s="24">
        <v>63</v>
      </c>
      <c r="C332" s="25">
        <v>804</v>
      </c>
      <c r="D332" s="26" t="s">
        <v>204</v>
      </c>
      <c r="E332" s="27">
        <v>1</v>
      </c>
      <c r="F332" s="26" t="s">
        <v>2</v>
      </c>
      <c r="G332" s="28" t="s">
        <v>11</v>
      </c>
      <c r="H332" s="29">
        <v>120</v>
      </c>
      <c r="I332" s="30">
        <v>2125.4</v>
      </c>
      <c r="J332" s="30">
        <v>2192</v>
      </c>
      <c r="K332" s="30">
        <v>2276.5</v>
      </c>
      <c r="L332" s="30"/>
      <c r="M332" s="30"/>
      <c r="N332" s="30"/>
      <c r="O332" s="30">
        <f t="shared" si="287"/>
        <v>2125.4</v>
      </c>
      <c r="P332" s="30">
        <f t="shared" si="288"/>
        <v>2192</v>
      </c>
      <c r="Q332" s="31">
        <f t="shared" si="289"/>
        <v>2276.5</v>
      </c>
      <c r="R332" s="65"/>
      <c r="S332" s="65"/>
      <c r="T332" s="65"/>
      <c r="U332" s="83">
        <f t="shared" si="323"/>
        <v>2125.4</v>
      </c>
      <c r="V332" s="83">
        <f t="shared" si="324"/>
        <v>2192</v>
      </c>
      <c r="W332" s="83">
        <f t="shared" si="325"/>
        <v>2276.5</v>
      </c>
      <c r="X332" s="83"/>
      <c r="Y332" s="83"/>
      <c r="Z332" s="83"/>
      <c r="AA332" s="83">
        <f t="shared" si="301"/>
        <v>2125.4</v>
      </c>
      <c r="AB332" s="83">
        <f t="shared" si="302"/>
        <v>2192</v>
      </c>
      <c r="AC332" s="83">
        <f t="shared" si="303"/>
        <v>2276.5</v>
      </c>
    </row>
    <row r="333" spans="1:29" s="3" customFormat="1" ht="26.45" customHeight="1" x14ac:dyDescent="0.2">
      <c r="A333" s="23" t="s">
        <v>14</v>
      </c>
      <c r="B333" s="24">
        <v>63</v>
      </c>
      <c r="C333" s="25">
        <v>804</v>
      </c>
      <c r="D333" s="26" t="s">
        <v>204</v>
      </c>
      <c r="E333" s="27">
        <v>1</v>
      </c>
      <c r="F333" s="26" t="s">
        <v>2</v>
      </c>
      <c r="G333" s="28" t="s">
        <v>11</v>
      </c>
      <c r="H333" s="29">
        <v>200</v>
      </c>
      <c r="I333" s="30">
        <f t="shared" ref="I333:K333" si="330">I334</f>
        <v>47.7</v>
      </c>
      <c r="J333" s="30">
        <f t="shared" si="330"/>
        <v>47.1</v>
      </c>
      <c r="K333" s="30">
        <f t="shared" si="330"/>
        <v>46.3</v>
      </c>
      <c r="L333" s="30"/>
      <c r="M333" s="30"/>
      <c r="N333" s="30"/>
      <c r="O333" s="30">
        <f t="shared" si="287"/>
        <v>47.7</v>
      </c>
      <c r="P333" s="30">
        <f t="shared" si="288"/>
        <v>47.1</v>
      </c>
      <c r="Q333" s="31">
        <f t="shared" si="289"/>
        <v>46.3</v>
      </c>
      <c r="R333" s="65"/>
      <c r="S333" s="65"/>
      <c r="T333" s="65"/>
      <c r="U333" s="83">
        <f t="shared" si="323"/>
        <v>47.7</v>
      </c>
      <c r="V333" s="83">
        <f t="shared" si="324"/>
        <v>47.1</v>
      </c>
      <c r="W333" s="83">
        <f t="shared" si="325"/>
        <v>46.3</v>
      </c>
      <c r="X333" s="83"/>
      <c r="Y333" s="83"/>
      <c r="Z333" s="83"/>
      <c r="AA333" s="83">
        <f t="shared" si="301"/>
        <v>47.7</v>
      </c>
      <c r="AB333" s="83">
        <f t="shared" si="302"/>
        <v>47.1</v>
      </c>
      <c r="AC333" s="83">
        <f t="shared" si="303"/>
        <v>46.3</v>
      </c>
    </row>
    <row r="334" spans="1:29" s="3" customFormat="1" ht="22.5" x14ac:dyDescent="0.2">
      <c r="A334" s="23" t="s">
        <v>13</v>
      </c>
      <c r="B334" s="24">
        <v>63</v>
      </c>
      <c r="C334" s="25">
        <v>804</v>
      </c>
      <c r="D334" s="26" t="s">
        <v>204</v>
      </c>
      <c r="E334" s="27">
        <v>1</v>
      </c>
      <c r="F334" s="26" t="s">
        <v>2</v>
      </c>
      <c r="G334" s="28" t="s">
        <v>11</v>
      </c>
      <c r="H334" s="29">
        <v>240</v>
      </c>
      <c r="I334" s="30">
        <v>47.7</v>
      </c>
      <c r="J334" s="30">
        <v>47.1</v>
      </c>
      <c r="K334" s="30">
        <v>46.3</v>
      </c>
      <c r="L334" s="30"/>
      <c r="M334" s="30"/>
      <c r="N334" s="30"/>
      <c r="O334" s="30">
        <f t="shared" si="287"/>
        <v>47.7</v>
      </c>
      <c r="P334" s="30">
        <f t="shared" si="288"/>
        <v>47.1</v>
      </c>
      <c r="Q334" s="31">
        <f t="shared" si="289"/>
        <v>46.3</v>
      </c>
      <c r="R334" s="65"/>
      <c r="S334" s="65"/>
      <c r="T334" s="65"/>
      <c r="U334" s="83">
        <f t="shared" si="323"/>
        <v>47.7</v>
      </c>
      <c r="V334" s="83">
        <f t="shared" si="324"/>
        <v>47.1</v>
      </c>
      <c r="W334" s="83">
        <f t="shared" si="325"/>
        <v>46.3</v>
      </c>
      <c r="X334" s="83"/>
      <c r="Y334" s="83"/>
      <c r="Z334" s="83"/>
      <c r="AA334" s="83">
        <f t="shared" si="301"/>
        <v>47.7</v>
      </c>
      <c r="AB334" s="83">
        <f t="shared" si="302"/>
        <v>47.1</v>
      </c>
      <c r="AC334" s="83">
        <f t="shared" si="303"/>
        <v>46.3</v>
      </c>
    </row>
    <row r="335" spans="1:29" s="3" customFormat="1" ht="33.75" x14ac:dyDescent="0.2">
      <c r="A335" s="34" t="s">
        <v>203</v>
      </c>
      <c r="B335" s="35">
        <v>78</v>
      </c>
      <c r="C335" s="36" t="s">
        <v>7</v>
      </c>
      <c r="D335" s="37" t="s">
        <v>7</v>
      </c>
      <c r="E335" s="38" t="s">
        <v>7</v>
      </c>
      <c r="F335" s="37" t="s">
        <v>7</v>
      </c>
      <c r="G335" s="39" t="s">
        <v>7</v>
      </c>
      <c r="H335" s="40" t="s">
        <v>7</v>
      </c>
      <c r="I335" s="41">
        <f>I336+I343+I487+I496</f>
        <v>698187.79999999993</v>
      </c>
      <c r="J335" s="41">
        <f>J336+J343+J487+J496</f>
        <v>729802.4</v>
      </c>
      <c r="K335" s="41">
        <f>K336+K343+K487+K496</f>
        <v>770747.70000000007</v>
      </c>
      <c r="L335" s="41">
        <f>L336+L343+L487</f>
        <v>3505.3</v>
      </c>
      <c r="M335" s="41">
        <f>M336+M343+M487</f>
        <v>0</v>
      </c>
      <c r="N335" s="41">
        <f>N336+N343+N487</f>
        <v>0</v>
      </c>
      <c r="O335" s="41">
        <f t="shared" si="287"/>
        <v>701693.1</v>
      </c>
      <c r="P335" s="41">
        <f t="shared" si="288"/>
        <v>729802.4</v>
      </c>
      <c r="Q335" s="42">
        <f t="shared" si="289"/>
        <v>770747.70000000007</v>
      </c>
      <c r="R335" s="66">
        <f>R336+R343+R487+R496</f>
        <v>7811.75306</v>
      </c>
      <c r="S335" s="66"/>
      <c r="T335" s="66"/>
      <c r="U335" s="64">
        <f t="shared" si="323"/>
        <v>709504.85305999999</v>
      </c>
      <c r="V335" s="64">
        <f t="shared" si="324"/>
        <v>729802.4</v>
      </c>
      <c r="W335" s="64">
        <f t="shared" si="325"/>
        <v>770747.70000000007</v>
      </c>
      <c r="X335" s="64">
        <f>X336+X343+X487+X496</f>
        <v>9393.842630000001</v>
      </c>
      <c r="Y335" s="64"/>
      <c r="Z335" s="64"/>
      <c r="AA335" s="64">
        <f t="shared" si="301"/>
        <v>718898.69568999996</v>
      </c>
      <c r="AB335" s="64">
        <f t="shared" si="302"/>
        <v>729802.4</v>
      </c>
      <c r="AC335" s="64">
        <f t="shared" si="303"/>
        <v>770747.70000000007</v>
      </c>
    </row>
    <row r="336" spans="1:29" s="3" customFormat="1" x14ac:dyDescent="0.2">
      <c r="A336" s="23" t="s">
        <v>26</v>
      </c>
      <c r="B336" s="24">
        <v>78</v>
      </c>
      <c r="C336" s="25">
        <v>100</v>
      </c>
      <c r="D336" s="26" t="s">
        <v>7</v>
      </c>
      <c r="E336" s="27" t="s">
        <v>7</v>
      </c>
      <c r="F336" s="26" t="s">
        <v>7</v>
      </c>
      <c r="G336" s="28" t="s">
        <v>7</v>
      </c>
      <c r="H336" s="29" t="s">
        <v>7</v>
      </c>
      <c r="I336" s="30">
        <f t="shared" ref="I336:I341" si="331">I337</f>
        <v>101.5</v>
      </c>
      <c r="J336" s="30">
        <f t="shared" ref="J336:K337" si="332">J337</f>
        <v>101.5</v>
      </c>
      <c r="K336" s="30">
        <f t="shared" si="332"/>
        <v>101.5</v>
      </c>
      <c r="L336" s="30"/>
      <c r="M336" s="30"/>
      <c r="N336" s="30"/>
      <c r="O336" s="30">
        <f t="shared" si="287"/>
        <v>101.5</v>
      </c>
      <c r="P336" s="30">
        <f t="shared" si="288"/>
        <v>101.5</v>
      </c>
      <c r="Q336" s="31">
        <f t="shared" si="289"/>
        <v>101.5</v>
      </c>
      <c r="R336" s="65"/>
      <c r="S336" s="65"/>
      <c r="T336" s="65"/>
      <c r="U336" s="83">
        <f t="shared" si="323"/>
        <v>101.5</v>
      </c>
      <c r="V336" s="83">
        <f t="shared" si="324"/>
        <v>101.5</v>
      </c>
      <c r="W336" s="83">
        <f t="shared" si="325"/>
        <v>101.5</v>
      </c>
      <c r="X336" s="83"/>
      <c r="Y336" s="83"/>
      <c r="Z336" s="83"/>
      <c r="AA336" s="83">
        <f t="shared" si="301"/>
        <v>101.5</v>
      </c>
      <c r="AB336" s="83">
        <f t="shared" si="302"/>
        <v>101.5</v>
      </c>
      <c r="AC336" s="83">
        <f t="shared" si="303"/>
        <v>101.5</v>
      </c>
    </row>
    <row r="337" spans="1:29" s="3" customFormat="1" ht="21.95" customHeight="1" x14ac:dyDescent="0.2">
      <c r="A337" s="23" t="s">
        <v>89</v>
      </c>
      <c r="B337" s="24">
        <v>78</v>
      </c>
      <c r="C337" s="25">
        <v>113</v>
      </c>
      <c r="D337" s="26" t="s">
        <v>7</v>
      </c>
      <c r="E337" s="27" t="s">
        <v>7</v>
      </c>
      <c r="F337" s="26" t="s">
        <v>7</v>
      </c>
      <c r="G337" s="28" t="s">
        <v>7</v>
      </c>
      <c r="H337" s="29" t="s">
        <v>7</v>
      </c>
      <c r="I337" s="30">
        <f t="shared" si="331"/>
        <v>101.5</v>
      </c>
      <c r="J337" s="30">
        <f t="shared" si="332"/>
        <v>101.5</v>
      </c>
      <c r="K337" s="30">
        <f t="shared" si="332"/>
        <v>101.5</v>
      </c>
      <c r="L337" s="30"/>
      <c r="M337" s="30"/>
      <c r="N337" s="30"/>
      <c r="O337" s="30">
        <f t="shared" si="287"/>
        <v>101.5</v>
      </c>
      <c r="P337" s="30">
        <f t="shared" si="288"/>
        <v>101.5</v>
      </c>
      <c r="Q337" s="31">
        <f t="shared" si="289"/>
        <v>101.5</v>
      </c>
      <c r="R337" s="65"/>
      <c r="S337" s="65"/>
      <c r="T337" s="65"/>
      <c r="U337" s="83">
        <f t="shared" si="323"/>
        <v>101.5</v>
      </c>
      <c r="V337" s="83">
        <f t="shared" si="324"/>
        <v>101.5</v>
      </c>
      <c r="W337" s="83">
        <f t="shared" si="325"/>
        <v>101.5</v>
      </c>
      <c r="X337" s="83"/>
      <c r="Y337" s="83"/>
      <c r="Z337" s="83"/>
      <c r="AA337" s="83">
        <f t="shared" si="301"/>
        <v>101.5</v>
      </c>
      <c r="AB337" s="83">
        <f t="shared" si="302"/>
        <v>101.5</v>
      </c>
      <c r="AC337" s="83">
        <f t="shared" si="303"/>
        <v>101.5</v>
      </c>
    </row>
    <row r="338" spans="1:29" s="3" customFormat="1" ht="54" customHeight="1" x14ac:dyDescent="0.2">
      <c r="A338" s="34" t="s">
        <v>332</v>
      </c>
      <c r="B338" s="24">
        <v>78</v>
      </c>
      <c r="C338" s="25">
        <v>113</v>
      </c>
      <c r="D338" s="26">
        <v>11</v>
      </c>
      <c r="E338" s="27">
        <v>0</v>
      </c>
      <c r="F338" s="26">
        <v>0</v>
      </c>
      <c r="G338" s="28">
        <v>0</v>
      </c>
      <c r="H338" s="29"/>
      <c r="I338" s="30">
        <f t="shared" si="331"/>
        <v>101.5</v>
      </c>
      <c r="J338" s="30">
        <f t="shared" ref="J338:K338" si="333">J339</f>
        <v>101.5</v>
      </c>
      <c r="K338" s="30">
        <f t="shared" si="333"/>
        <v>101.5</v>
      </c>
      <c r="L338" s="30"/>
      <c r="M338" s="30"/>
      <c r="N338" s="30"/>
      <c r="O338" s="30">
        <f t="shared" si="287"/>
        <v>101.5</v>
      </c>
      <c r="P338" s="30">
        <f t="shared" si="288"/>
        <v>101.5</v>
      </c>
      <c r="Q338" s="31">
        <f t="shared" si="289"/>
        <v>101.5</v>
      </c>
      <c r="R338" s="65"/>
      <c r="S338" s="65"/>
      <c r="T338" s="65"/>
      <c r="U338" s="83">
        <f t="shared" si="323"/>
        <v>101.5</v>
      </c>
      <c r="V338" s="83">
        <f t="shared" si="324"/>
        <v>101.5</v>
      </c>
      <c r="W338" s="83">
        <f t="shared" si="325"/>
        <v>101.5</v>
      </c>
      <c r="X338" s="83"/>
      <c r="Y338" s="83"/>
      <c r="Z338" s="83"/>
      <c r="AA338" s="83">
        <f t="shared" si="301"/>
        <v>101.5</v>
      </c>
      <c r="AB338" s="83">
        <f t="shared" si="302"/>
        <v>101.5</v>
      </c>
      <c r="AC338" s="83">
        <f t="shared" si="303"/>
        <v>101.5</v>
      </c>
    </row>
    <row r="339" spans="1:29" s="3" customFormat="1" ht="22.5" x14ac:dyDescent="0.2">
      <c r="A339" s="34" t="s">
        <v>360</v>
      </c>
      <c r="B339" s="24">
        <v>78</v>
      </c>
      <c r="C339" s="25">
        <v>113</v>
      </c>
      <c r="D339" s="26">
        <v>11</v>
      </c>
      <c r="E339" s="27">
        <v>1</v>
      </c>
      <c r="F339" s="26" t="s">
        <v>2</v>
      </c>
      <c r="G339" s="28" t="s">
        <v>9</v>
      </c>
      <c r="H339" s="29" t="s">
        <v>7</v>
      </c>
      <c r="I339" s="30">
        <f t="shared" si="331"/>
        <v>101.5</v>
      </c>
      <c r="J339" s="30">
        <f t="shared" ref="J339:K339" si="334">J340</f>
        <v>101.5</v>
      </c>
      <c r="K339" s="30">
        <f t="shared" si="334"/>
        <v>101.5</v>
      </c>
      <c r="L339" s="30"/>
      <c r="M339" s="30"/>
      <c r="N339" s="30"/>
      <c r="O339" s="30">
        <f t="shared" si="287"/>
        <v>101.5</v>
      </c>
      <c r="P339" s="30">
        <f t="shared" si="288"/>
        <v>101.5</v>
      </c>
      <c r="Q339" s="31">
        <f t="shared" si="289"/>
        <v>101.5</v>
      </c>
      <c r="R339" s="65"/>
      <c r="S339" s="65"/>
      <c r="T339" s="65"/>
      <c r="U339" s="83">
        <f t="shared" si="323"/>
        <v>101.5</v>
      </c>
      <c r="V339" s="83">
        <f t="shared" si="324"/>
        <v>101.5</v>
      </c>
      <c r="W339" s="83">
        <f t="shared" si="325"/>
        <v>101.5</v>
      </c>
      <c r="X339" s="83"/>
      <c r="Y339" s="83"/>
      <c r="Z339" s="83"/>
      <c r="AA339" s="83">
        <f t="shared" si="301"/>
        <v>101.5</v>
      </c>
      <c r="AB339" s="83">
        <f t="shared" si="302"/>
        <v>101.5</v>
      </c>
      <c r="AC339" s="83">
        <f t="shared" si="303"/>
        <v>101.5</v>
      </c>
    </row>
    <row r="340" spans="1:29" s="3" customFormat="1" ht="22.5" x14ac:dyDescent="0.2">
      <c r="A340" s="23" t="s">
        <v>84</v>
      </c>
      <c r="B340" s="24">
        <v>78</v>
      </c>
      <c r="C340" s="25">
        <v>113</v>
      </c>
      <c r="D340" s="26">
        <v>11</v>
      </c>
      <c r="E340" s="27">
        <v>1</v>
      </c>
      <c r="F340" s="26" t="s">
        <v>2</v>
      </c>
      <c r="G340" s="28" t="s">
        <v>83</v>
      </c>
      <c r="H340" s="29" t="s">
        <v>7</v>
      </c>
      <c r="I340" s="30">
        <f t="shared" si="331"/>
        <v>101.5</v>
      </c>
      <c r="J340" s="30">
        <f t="shared" ref="J340:K340" si="335">J341</f>
        <v>101.5</v>
      </c>
      <c r="K340" s="30">
        <f t="shared" si="335"/>
        <v>101.5</v>
      </c>
      <c r="L340" s="30"/>
      <c r="M340" s="30"/>
      <c r="N340" s="30"/>
      <c r="O340" s="30">
        <f t="shared" si="287"/>
        <v>101.5</v>
      </c>
      <c r="P340" s="30">
        <f t="shared" si="288"/>
        <v>101.5</v>
      </c>
      <c r="Q340" s="31">
        <f t="shared" si="289"/>
        <v>101.5</v>
      </c>
      <c r="R340" s="65"/>
      <c r="S340" s="65"/>
      <c r="T340" s="65"/>
      <c r="U340" s="83">
        <f t="shared" si="323"/>
        <v>101.5</v>
      </c>
      <c r="V340" s="83">
        <f t="shared" si="324"/>
        <v>101.5</v>
      </c>
      <c r="W340" s="83">
        <f t="shared" si="325"/>
        <v>101.5</v>
      </c>
      <c r="X340" s="83"/>
      <c r="Y340" s="83"/>
      <c r="Z340" s="83"/>
      <c r="AA340" s="83">
        <f t="shared" si="301"/>
        <v>101.5</v>
      </c>
      <c r="AB340" s="83">
        <f t="shared" si="302"/>
        <v>101.5</v>
      </c>
      <c r="AC340" s="83">
        <f t="shared" si="303"/>
        <v>101.5</v>
      </c>
    </row>
    <row r="341" spans="1:29" s="3" customFormat="1" ht="28.5" customHeight="1" x14ac:dyDescent="0.2">
      <c r="A341" s="23" t="s">
        <v>14</v>
      </c>
      <c r="B341" s="24">
        <v>78</v>
      </c>
      <c r="C341" s="25">
        <v>113</v>
      </c>
      <c r="D341" s="26">
        <v>11</v>
      </c>
      <c r="E341" s="27">
        <v>1</v>
      </c>
      <c r="F341" s="26" t="s">
        <v>2</v>
      </c>
      <c r="G341" s="28" t="s">
        <v>83</v>
      </c>
      <c r="H341" s="29">
        <v>200</v>
      </c>
      <c r="I341" s="30">
        <f t="shared" si="331"/>
        <v>101.5</v>
      </c>
      <c r="J341" s="30">
        <f t="shared" ref="J341:K341" si="336">J342</f>
        <v>101.5</v>
      </c>
      <c r="K341" s="30">
        <f t="shared" si="336"/>
        <v>101.5</v>
      </c>
      <c r="L341" s="30"/>
      <c r="M341" s="30"/>
      <c r="N341" s="30"/>
      <c r="O341" s="30">
        <f t="shared" si="287"/>
        <v>101.5</v>
      </c>
      <c r="P341" s="30">
        <f t="shared" si="288"/>
        <v>101.5</v>
      </c>
      <c r="Q341" s="31">
        <f t="shared" si="289"/>
        <v>101.5</v>
      </c>
      <c r="R341" s="65"/>
      <c r="S341" s="65"/>
      <c r="T341" s="65"/>
      <c r="U341" s="83">
        <f t="shared" si="323"/>
        <v>101.5</v>
      </c>
      <c r="V341" s="83">
        <f t="shared" si="324"/>
        <v>101.5</v>
      </c>
      <c r="W341" s="83">
        <f t="shared" si="325"/>
        <v>101.5</v>
      </c>
      <c r="X341" s="83"/>
      <c r="Y341" s="83"/>
      <c r="Z341" s="83"/>
      <c r="AA341" s="83">
        <f t="shared" si="301"/>
        <v>101.5</v>
      </c>
      <c r="AB341" s="83">
        <f t="shared" si="302"/>
        <v>101.5</v>
      </c>
      <c r="AC341" s="83">
        <f t="shared" si="303"/>
        <v>101.5</v>
      </c>
    </row>
    <row r="342" spans="1:29" s="3" customFormat="1" ht="27" customHeight="1" x14ac:dyDescent="0.2">
      <c r="A342" s="23" t="s">
        <v>13</v>
      </c>
      <c r="B342" s="24">
        <v>78</v>
      </c>
      <c r="C342" s="25">
        <v>113</v>
      </c>
      <c r="D342" s="26">
        <v>11</v>
      </c>
      <c r="E342" s="27">
        <v>1</v>
      </c>
      <c r="F342" s="26" t="s">
        <v>2</v>
      </c>
      <c r="G342" s="28" t="s">
        <v>83</v>
      </c>
      <c r="H342" s="29">
        <v>240</v>
      </c>
      <c r="I342" s="30">
        <v>101.5</v>
      </c>
      <c r="J342" s="30">
        <v>101.5</v>
      </c>
      <c r="K342" s="30">
        <v>101.5</v>
      </c>
      <c r="L342" s="30"/>
      <c r="M342" s="30"/>
      <c r="N342" s="30"/>
      <c r="O342" s="30">
        <f t="shared" si="287"/>
        <v>101.5</v>
      </c>
      <c r="P342" s="30">
        <f t="shared" si="288"/>
        <v>101.5</v>
      </c>
      <c r="Q342" s="31">
        <f t="shared" si="289"/>
        <v>101.5</v>
      </c>
      <c r="R342" s="65"/>
      <c r="S342" s="65"/>
      <c r="T342" s="65"/>
      <c r="U342" s="83">
        <f t="shared" si="323"/>
        <v>101.5</v>
      </c>
      <c r="V342" s="83">
        <f t="shared" si="324"/>
        <v>101.5</v>
      </c>
      <c r="W342" s="83">
        <f t="shared" si="325"/>
        <v>101.5</v>
      </c>
      <c r="X342" s="83"/>
      <c r="Y342" s="83"/>
      <c r="Z342" s="83"/>
      <c r="AA342" s="83">
        <f t="shared" si="301"/>
        <v>101.5</v>
      </c>
      <c r="AB342" s="83">
        <f t="shared" si="302"/>
        <v>101.5</v>
      </c>
      <c r="AC342" s="83">
        <f t="shared" si="303"/>
        <v>101.5</v>
      </c>
    </row>
    <row r="343" spans="1:29" s="3" customFormat="1" ht="17.100000000000001" customHeight="1" x14ac:dyDescent="0.2">
      <c r="A343" s="23" t="s">
        <v>61</v>
      </c>
      <c r="B343" s="24">
        <v>78</v>
      </c>
      <c r="C343" s="25">
        <v>700</v>
      </c>
      <c r="D343" s="26" t="s">
        <v>7</v>
      </c>
      <c r="E343" s="27" t="s">
        <v>7</v>
      </c>
      <c r="F343" s="26" t="s">
        <v>7</v>
      </c>
      <c r="G343" s="28" t="s">
        <v>7</v>
      </c>
      <c r="H343" s="29" t="s">
        <v>7</v>
      </c>
      <c r="I343" s="30">
        <f t="shared" ref="I343:N343" si="337">I344+I373+I421+I438+I446</f>
        <v>688203.79999999993</v>
      </c>
      <c r="J343" s="30">
        <f t="shared" si="337"/>
        <v>719780.5</v>
      </c>
      <c r="K343" s="30">
        <f t="shared" si="337"/>
        <v>760702.9</v>
      </c>
      <c r="L343" s="30">
        <f t="shared" si="337"/>
        <v>3505.3</v>
      </c>
      <c r="M343" s="30">
        <f t="shared" si="337"/>
        <v>0</v>
      </c>
      <c r="N343" s="30">
        <f t="shared" si="337"/>
        <v>0</v>
      </c>
      <c r="O343" s="30">
        <f t="shared" si="287"/>
        <v>691709.1</v>
      </c>
      <c r="P343" s="30">
        <f t="shared" si="288"/>
        <v>719780.5</v>
      </c>
      <c r="Q343" s="31">
        <f t="shared" si="289"/>
        <v>760702.9</v>
      </c>
      <c r="R343" s="65">
        <f>R344+R373+R421+R438+R446</f>
        <v>7811.75306</v>
      </c>
      <c r="S343" s="65"/>
      <c r="T343" s="65"/>
      <c r="U343" s="83">
        <f t="shared" si="323"/>
        <v>699520.85305999999</v>
      </c>
      <c r="V343" s="83">
        <f t="shared" si="324"/>
        <v>719780.5</v>
      </c>
      <c r="W343" s="83">
        <f t="shared" si="325"/>
        <v>760702.9</v>
      </c>
      <c r="X343" s="83">
        <f>X421+X373+X344+X446</f>
        <v>9316.851630000001</v>
      </c>
      <c r="Y343" s="83"/>
      <c r="Z343" s="83"/>
      <c r="AA343" s="83">
        <f t="shared" si="301"/>
        <v>708837.70469000004</v>
      </c>
      <c r="AB343" s="83">
        <f t="shared" si="302"/>
        <v>719780.5</v>
      </c>
      <c r="AC343" s="83">
        <f t="shared" si="303"/>
        <v>760702.9</v>
      </c>
    </row>
    <row r="344" spans="1:29" s="3" customFormat="1" ht="20.100000000000001" customHeight="1" x14ac:dyDescent="0.2">
      <c r="A344" s="23" t="s">
        <v>202</v>
      </c>
      <c r="B344" s="24">
        <v>78</v>
      </c>
      <c r="C344" s="25">
        <v>701</v>
      </c>
      <c r="D344" s="26" t="s">
        <v>7</v>
      </c>
      <c r="E344" s="27" t="s">
        <v>7</v>
      </c>
      <c r="F344" s="26" t="s">
        <v>7</v>
      </c>
      <c r="G344" s="28" t="s">
        <v>7</v>
      </c>
      <c r="H344" s="29" t="s">
        <v>7</v>
      </c>
      <c r="I344" s="30">
        <f>I345</f>
        <v>206377.09999999998</v>
      </c>
      <c r="J344" s="30">
        <f t="shared" ref="J344:K344" si="338">J345</f>
        <v>219917.5</v>
      </c>
      <c r="K344" s="30">
        <f t="shared" si="338"/>
        <v>232228.9</v>
      </c>
      <c r="L344" s="30">
        <f>L345</f>
        <v>-992.67824999999993</v>
      </c>
      <c r="M344" s="30">
        <f t="shared" ref="M344:N344" si="339">M345</f>
        <v>0</v>
      </c>
      <c r="N344" s="30">
        <f t="shared" si="339"/>
        <v>0</v>
      </c>
      <c r="O344" s="30">
        <f t="shared" si="287"/>
        <v>205384.42174999998</v>
      </c>
      <c r="P344" s="30">
        <f t="shared" si="288"/>
        <v>219917.5</v>
      </c>
      <c r="Q344" s="31">
        <f t="shared" si="289"/>
        <v>232228.9</v>
      </c>
      <c r="R344" s="65">
        <f>R345</f>
        <v>1326.4894099999999</v>
      </c>
      <c r="S344" s="65"/>
      <c r="T344" s="65"/>
      <c r="U344" s="83">
        <f t="shared" si="323"/>
        <v>206710.91115999999</v>
      </c>
      <c r="V344" s="83">
        <f t="shared" si="324"/>
        <v>219917.5</v>
      </c>
      <c r="W344" s="83">
        <f t="shared" si="325"/>
        <v>232228.9</v>
      </c>
      <c r="X344" s="83">
        <f>X358</f>
        <v>5888.5906000000004</v>
      </c>
      <c r="Y344" s="83"/>
      <c r="Z344" s="83"/>
      <c r="AA344" s="83">
        <f t="shared" si="301"/>
        <v>212599.50175999998</v>
      </c>
      <c r="AB344" s="83">
        <f t="shared" si="302"/>
        <v>219917.5</v>
      </c>
      <c r="AC344" s="83">
        <f t="shared" si="303"/>
        <v>232228.9</v>
      </c>
    </row>
    <row r="345" spans="1:29" s="3" customFormat="1" ht="33.75" x14ac:dyDescent="0.2">
      <c r="A345" s="34" t="s">
        <v>327</v>
      </c>
      <c r="B345" s="24">
        <v>78</v>
      </c>
      <c r="C345" s="25">
        <v>701</v>
      </c>
      <c r="D345" s="26" t="s">
        <v>154</v>
      </c>
      <c r="E345" s="27" t="s">
        <v>3</v>
      </c>
      <c r="F345" s="26" t="s">
        <v>2</v>
      </c>
      <c r="G345" s="28" t="s">
        <v>9</v>
      </c>
      <c r="H345" s="29" t="s">
        <v>7</v>
      </c>
      <c r="I345" s="30">
        <f>I346+I349+I352+I361+I364+I370+I367</f>
        <v>206377.09999999998</v>
      </c>
      <c r="J345" s="30">
        <f t="shared" ref="J345:K345" si="340">J346+J349+J352+J361+J364+J370+J367</f>
        <v>219917.5</v>
      </c>
      <c r="K345" s="30">
        <f t="shared" si="340"/>
        <v>232228.9</v>
      </c>
      <c r="L345" s="30">
        <f>L346+L349+L352+L361+L355</f>
        <v>-992.67824999999993</v>
      </c>
      <c r="M345" s="30">
        <f t="shared" ref="M345:N345" si="341">M346+M349</f>
        <v>0</v>
      </c>
      <c r="N345" s="30">
        <f t="shared" si="341"/>
        <v>0</v>
      </c>
      <c r="O345" s="30">
        <f t="shared" si="287"/>
        <v>205384.42174999998</v>
      </c>
      <c r="P345" s="30">
        <f t="shared" si="288"/>
        <v>219917.5</v>
      </c>
      <c r="Q345" s="31">
        <f t="shared" si="289"/>
        <v>232228.9</v>
      </c>
      <c r="R345" s="65">
        <f>R361+R367+R370</f>
        <v>1326.4894099999999</v>
      </c>
      <c r="S345" s="65"/>
      <c r="T345" s="65"/>
      <c r="U345" s="83">
        <f t="shared" si="323"/>
        <v>206710.91115999999</v>
      </c>
      <c r="V345" s="83">
        <f t="shared" si="324"/>
        <v>219917.5</v>
      </c>
      <c r="W345" s="83">
        <f t="shared" si="325"/>
        <v>232228.9</v>
      </c>
      <c r="X345" s="83"/>
      <c r="Y345" s="83"/>
      <c r="Z345" s="83"/>
      <c r="AA345" s="83">
        <f t="shared" si="301"/>
        <v>206710.91115999999</v>
      </c>
      <c r="AB345" s="83">
        <f t="shared" si="302"/>
        <v>219917.5</v>
      </c>
      <c r="AC345" s="83">
        <f t="shared" si="303"/>
        <v>232228.9</v>
      </c>
    </row>
    <row r="346" spans="1:29" s="3" customFormat="1" ht="57" customHeight="1" x14ac:dyDescent="0.2">
      <c r="A346" s="23" t="s">
        <v>187</v>
      </c>
      <c r="B346" s="24">
        <v>78</v>
      </c>
      <c r="C346" s="25">
        <v>701</v>
      </c>
      <c r="D346" s="26" t="s">
        <v>154</v>
      </c>
      <c r="E346" s="27" t="s">
        <v>3</v>
      </c>
      <c r="F346" s="26" t="s">
        <v>2</v>
      </c>
      <c r="G346" s="28" t="s">
        <v>186</v>
      </c>
      <c r="H346" s="29" t="s">
        <v>7</v>
      </c>
      <c r="I346" s="30">
        <f>I347</f>
        <v>12770</v>
      </c>
      <c r="J346" s="30">
        <f t="shared" ref="J346:K346" si="342">J347</f>
        <v>13260</v>
      </c>
      <c r="K346" s="30">
        <f t="shared" si="342"/>
        <v>13794</v>
      </c>
      <c r="L346" s="30"/>
      <c r="M346" s="30"/>
      <c r="N346" s="30"/>
      <c r="O346" s="30">
        <f t="shared" si="287"/>
        <v>12770</v>
      </c>
      <c r="P346" s="30">
        <f t="shared" si="288"/>
        <v>13260</v>
      </c>
      <c r="Q346" s="31">
        <f t="shared" si="289"/>
        <v>13794</v>
      </c>
      <c r="R346" s="65"/>
      <c r="S346" s="65"/>
      <c r="T346" s="65"/>
      <c r="U346" s="83">
        <f t="shared" si="323"/>
        <v>12770</v>
      </c>
      <c r="V346" s="83">
        <f t="shared" si="324"/>
        <v>13260</v>
      </c>
      <c r="W346" s="83">
        <f t="shared" si="325"/>
        <v>13794</v>
      </c>
      <c r="X346" s="83"/>
      <c r="Y346" s="83"/>
      <c r="Z346" s="83"/>
      <c r="AA346" s="83">
        <f t="shared" si="301"/>
        <v>12770</v>
      </c>
      <c r="AB346" s="83">
        <f t="shared" si="302"/>
        <v>13260</v>
      </c>
      <c r="AC346" s="83">
        <f t="shared" si="303"/>
        <v>13794</v>
      </c>
    </row>
    <row r="347" spans="1:29" s="3" customFormat="1" ht="27" customHeight="1" x14ac:dyDescent="0.2">
      <c r="A347" s="23" t="s">
        <v>81</v>
      </c>
      <c r="B347" s="24">
        <v>78</v>
      </c>
      <c r="C347" s="25">
        <v>701</v>
      </c>
      <c r="D347" s="26" t="s">
        <v>154</v>
      </c>
      <c r="E347" s="27" t="s">
        <v>3</v>
      </c>
      <c r="F347" s="26" t="s">
        <v>2</v>
      </c>
      <c r="G347" s="28" t="s">
        <v>186</v>
      </c>
      <c r="H347" s="29">
        <v>600</v>
      </c>
      <c r="I347" s="30">
        <f>I348</f>
        <v>12770</v>
      </c>
      <c r="J347" s="30">
        <f t="shared" ref="J347:K347" si="343">J348</f>
        <v>13260</v>
      </c>
      <c r="K347" s="30">
        <f t="shared" si="343"/>
        <v>13794</v>
      </c>
      <c r="L347" s="30"/>
      <c r="M347" s="30"/>
      <c r="N347" s="30"/>
      <c r="O347" s="30">
        <f t="shared" si="287"/>
        <v>12770</v>
      </c>
      <c r="P347" s="30">
        <f t="shared" si="288"/>
        <v>13260</v>
      </c>
      <c r="Q347" s="31">
        <f t="shared" si="289"/>
        <v>13794</v>
      </c>
      <c r="R347" s="65"/>
      <c r="S347" s="65"/>
      <c r="T347" s="65"/>
      <c r="U347" s="83">
        <f t="shared" si="323"/>
        <v>12770</v>
      </c>
      <c r="V347" s="83">
        <f t="shared" si="324"/>
        <v>13260</v>
      </c>
      <c r="W347" s="83">
        <f t="shared" si="325"/>
        <v>13794</v>
      </c>
      <c r="X347" s="83"/>
      <c r="Y347" s="83"/>
      <c r="Z347" s="83"/>
      <c r="AA347" s="83">
        <f t="shared" si="301"/>
        <v>12770</v>
      </c>
      <c r="AB347" s="83">
        <f t="shared" si="302"/>
        <v>13260</v>
      </c>
      <c r="AC347" s="83">
        <f t="shared" si="303"/>
        <v>13794</v>
      </c>
    </row>
    <row r="348" spans="1:29" s="3" customFormat="1" x14ac:dyDescent="0.2">
      <c r="A348" s="23" t="s">
        <v>155</v>
      </c>
      <c r="B348" s="24">
        <v>78</v>
      </c>
      <c r="C348" s="25">
        <v>701</v>
      </c>
      <c r="D348" s="26" t="s">
        <v>154</v>
      </c>
      <c r="E348" s="27" t="s">
        <v>3</v>
      </c>
      <c r="F348" s="26" t="s">
        <v>2</v>
      </c>
      <c r="G348" s="28" t="s">
        <v>186</v>
      </c>
      <c r="H348" s="29">
        <v>610</v>
      </c>
      <c r="I348" s="30">
        <v>12770</v>
      </c>
      <c r="J348" s="30">
        <v>13260</v>
      </c>
      <c r="K348" s="30">
        <v>13794</v>
      </c>
      <c r="L348" s="30"/>
      <c r="M348" s="30"/>
      <c r="N348" s="30"/>
      <c r="O348" s="30">
        <f t="shared" si="287"/>
        <v>12770</v>
      </c>
      <c r="P348" s="30">
        <f t="shared" si="288"/>
        <v>13260</v>
      </c>
      <c r="Q348" s="31">
        <f t="shared" si="289"/>
        <v>13794</v>
      </c>
      <c r="R348" s="65"/>
      <c r="S348" s="65"/>
      <c r="T348" s="65"/>
      <c r="U348" s="83">
        <f t="shared" si="323"/>
        <v>12770</v>
      </c>
      <c r="V348" s="83">
        <f t="shared" si="324"/>
        <v>13260</v>
      </c>
      <c r="W348" s="83">
        <f t="shared" si="325"/>
        <v>13794</v>
      </c>
      <c r="X348" s="83"/>
      <c r="Y348" s="83"/>
      <c r="Z348" s="83"/>
      <c r="AA348" s="83">
        <f t="shared" si="301"/>
        <v>12770</v>
      </c>
      <c r="AB348" s="83">
        <f t="shared" si="302"/>
        <v>13260</v>
      </c>
      <c r="AC348" s="83">
        <f t="shared" si="303"/>
        <v>13794</v>
      </c>
    </row>
    <row r="349" spans="1:29" s="3" customFormat="1" x14ac:dyDescent="0.2">
      <c r="A349" s="23" t="s">
        <v>196</v>
      </c>
      <c r="B349" s="24">
        <v>78</v>
      </c>
      <c r="C349" s="25">
        <v>701</v>
      </c>
      <c r="D349" s="26" t="s">
        <v>154</v>
      </c>
      <c r="E349" s="27" t="s">
        <v>3</v>
      </c>
      <c r="F349" s="26" t="s">
        <v>2</v>
      </c>
      <c r="G349" s="28" t="s">
        <v>195</v>
      </c>
      <c r="H349" s="29" t="s">
        <v>7</v>
      </c>
      <c r="I349" s="30">
        <f>I350</f>
        <v>118764</v>
      </c>
      <c r="J349" s="30">
        <f t="shared" ref="J349:K349" si="344">J350</f>
        <v>129748</v>
      </c>
      <c r="K349" s="30">
        <f t="shared" si="344"/>
        <v>137955.29999999999</v>
      </c>
      <c r="L349" s="30">
        <f>L350</f>
        <v>-3381.951</v>
      </c>
      <c r="M349" s="30">
        <f t="shared" ref="M349:N349" si="345">M350</f>
        <v>0</v>
      </c>
      <c r="N349" s="30">
        <f t="shared" si="345"/>
        <v>0</v>
      </c>
      <c r="O349" s="30">
        <f t="shared" si="287"/>
        <v>115382.049</v>
      </c>
      <c r="P349" s="30">
        <f t="shared" si="288"/>
        <v>129748</v>
      </c>
      <c r="Q349" s="31">
        <f t="shared" si="289"/>
        <v>137955.29999999999</v>
      </c>
      <c r="R349" s="65"/>
      <c r="S349" s="65"/>
      <c r="T349" s="65"/>
      <c r="U349" s="83">
        <f t="shared" si="323"/>
        <v>115382.049</v>
      </c>
      <c r="V349" s="83">
        <f t="shared" si="324"/>
        <v>129748</v>
      </c>
      <c r="W349" s="83">
        <f t="shared" si="325"/>
        <v>137955.29999999999</v>
      </c>
      <c r="X349" s="83"/>
      <c r="Y349" s="83"/>
      <c r="Z349" s="83"/>
      <c r="AA349" s="83">
        <f t="shared" si="301"/>
        <v>115382.049</v>
      </c>
      <c r="AB349" s="83">
        <f t="shared" si="302"/>
        <v>129748</v>
      </c>
      <c r="AC349" s="83">
        <f t="shared" si="303"/>
        <v>137955.29999999999</v>
      </c>
    </row>
    <row r="350" spans="1:29" s="3" customFormat="1" ht="27" customHeight="1" x14ac:dyDescent="0.2">
      <c r="A350" s="23" t="s">
        <v>81</v>
      </c>
      <c r="B350" s="24">
        <v>78</v>
      </c>
      <c r="C350" s="25">
        <v>701</v>
      </c>
      <c r="D350" s="26" t="s">
        <v>154</v>
      </c>
      <c r="E350" s="27" t="s">
        <v>3</v>
      </c>
      <c r="F350" s="26" t="s">
        <v>2</v>
      </c>
      <c r="G350" s="28" t="s">
        <v>195</v>
      </c>
      <c r="H350" s="29">
        <v>600</v>
      </c>
      <c r="I350" s="30">
        <f>I351</f>
        <v>118764</v>
      </c>
      <c r="J350" s="30">
        <f t="shared" ref="J350:K350" si="346">J351</f>
        <v>129748</v>
      </c>
      <c r="K350" s="30">
        <f t="shared" si="346"/>
        <v>137955.29999999999</v>
      </c>
      <c r="L350" s="30">
        <f>L351</f>
        <v>-3381.951</v>
      </c>
      <c r="M350" s="30">
        <f t="shared" ref="M350:N350" si="347">M351</f>
        <v>0</v>
      </c>
      <c r="N350" s="30">
        <f t="shared" si="347"/>
        <v>0</v>
      </c>
      <c r="O350" s="30">
        <f t="shared" si="287"/>
        <v>115382.049</v>
      </c>
      <c r="P350" s="30">
        <f t="shared" si="288"/>
        <v>129748</v>
      </c>
      <c r="Q350" s="31">
        <f t="shared" si="289"/>
        <v>137955.29999999999</v>
      </c>
      <c r="R350" s="65"/>
      <c r="S350" s="65"/>
      <c r="T350" s="65"/>
      <c r="U350" s="83">
        <f t="shared" si="323"/>
        <v>115382.049</v>
      </c>
      <c r="V350" s="83">
        <f t="shared" si="324"/>
        <v>129748</v>
      </c>
      <c r="W350" s="83">
        <f t="shared" si="325"/>
        <v>137955.29999999999</v>
      </c>
      <c r="X350" s="83"/>
      <c r="Y350" s="83"/>
      <c r="Z350" s="83"/>
      <c r="AA350" s="83">
        <f t="shared" si="301"/>
        <v>115382.049</v>
      </c>
      <c r="AB350" s="83">
        <f t="shared" si="302"/>
        <v>129748</v>
      </c>
      <c r="AC350" s="83">
        <f t="shared" si="303"/>
        <v>137955.29999999999</v>
      </c>
    </row>
    <row r="351" spans="1:29" s="3" customFormat="1" x14ac:dyDescent="0.2">
      <c r="A351" s="23" t="s">
        <v>155</v>
      </c>
      <c r="B351" s="24">
        <v>78</v>
      </c>
      <c r="C351" s="25">
        <v>701</v>
      </c>
      <c r="D351" s="26" t="s">
        <v>154</v>
      </c>
      <c r="E351" s="27" t="s">
        <v>3</v>
      </c>
      <c r="F351" s="26" t="s">
        <v>2</v>
      </c>
      <c r="G351" s="28" t="s">
        <v>195</v>
      </c>
      <c r="H351" s="29">
        <v>610</v>
      </c>
      <c r="I351" s="30">
        <v>118764</v>
      </c>
      <c r="J351" s="30">
        <v>129748</v>
      </c>
      <c r="K351" s="30">
        <v>137955.29999999999</v>
      </c>
      <c r="L351" s="30">
        <v>-3381.951</v>
      </c>
      <c r="M351" s="30">
        <v>0</v>
      </c>
      <c r="N351" s="30">
        <v>0</v>
      </c>
      <c r="O351" s="30">
        <f t="shared" si="287"/>
        <v>115382.049</v>
      </c>
      <c r="P351" s="30">
        <f t="shared" si="288"/>
        <v>129748</v>
      </c>
      <c r="Q351" s="31">
        <f t="shared" si="289"/>
        <v>137955.29999999999</v>
      </c>
      <c r="R351" s="65"/>
      <c r="S351" s="65"/>
      <c r="T351" s="65"/>
      <c r="U351" s="83">
        <f t="shared" si="323"/>
        <v>115382.049</v>
      </c>
      <c r="V351" s="83">
        <f t="shared" si="324"/>
        <v>129748</v>
      </c>
      <c r="W351" s="83">
        <f t="shared" si="325"/>
        <v>137955.29999999999</v>
      </c>
      <c r="X351" s="83"/>
      <c r="Y351" s="83"/>
      <c r="Z351" s="83"/>
      <c r="AA351" s="83">
        <f t="shared" si="301"/>
        <v>115382.049</v>
      </c>
      <c r="AB351" s="83">
        <f t="shared" si="302"/>
        <v>129748</v>
      </c>
      <c r="AC351" s="83">
        <f t="shared" si="303"/>
        <v>137955.29999999999</v>
      </c>
    </row>
    <row r="352" spans="1:29" s="3" customFormat="1" ht="22.5" x14ac:dyDescent="0.2">
      <c r="A352" s="23" t="s">
        <v>185</v>
      </c>
      <c r="B352" s="24">
        <v>78</v>
      </c>
      <c r="C352" s="25">
        <v>701</v>
      </c>
      <c r="D352" s="26" t="s">
        <v>154</v>
      </c>
      <c r="E352" s="27" t="s">
        <v>3</v>
      </c>
      <c r="F352" s="26" t="s">
        <v>2</v>
      </c>
      <c r="G352" s="28" t="s">
        <v>184</v>
      </c>
      <c r="H352" s="29" t="s">
        <v>7</v>
      </c>
      <c r="I352" s="30">
        <f>I353</f>
        <v>3083.9</v>
      </c>
      <c r="J352" s="30">
        <f t="shared" ref="J352:K353" si="348">J353</f>
        <v>3053</v>
      </c>
      <c r="K352" s="30">
        <f t="shared" si="348"/>
        <v>3079.5</v>
      </c>
      <c r="L352" s="30"/>
      <c r="M352" s="30"/>
      <c r="N352" s="30"/>
      <c r="O352" s="30">
        <f t="shared" si="287"/>
        <v>3083.9</v>
      </c>
      <c r="P352" s="30">
        <f t="shared" si="288"/>
        <v>3053</v>
      </c>
      <c r="Q352" s="31">
        <f t="shared" si="289"/>
        <v>3079.5</v>
      </c>
      <c r="R352" s="65"/>
      <c r="S352" s="65"/>
      <c r="T352" s="65"/>
      <c r="U352" s="83">
        <f t="shared" si="323"/>
        <v>3083.9</v>
      </c>
      <c r="V352" s="83">
        <f t="shared" si="324"/>
        <v>3053</v>
      </c>
      <c r="W352" s="83">
        <f t="shared" si="325"/>
        <v>3079.5</v>
      </c>
      <c r="X352" s="83"/>
      <c r="Y352" s="83"/>
      <c r="Z352" s="83"/>
      <c r="AA352" s="83">
        <f t="shared" si="301"/>
        <v>3083.9</v>
      </c>
      <c r="AB352" s="83">
        <f t="shared" si="302"/>
        <v>3053</v>
      </c>
      <c r="AC352" s="83">
        <f t="shared" si="303"/>
        <v>3079.5</v>
      </c>
    </row>
    <row r="353" spans="1:29" s="3" customFormat="1" ht="22.5" x14ac:dyDescent="0.2">
      <c r="A353" s="23" t="s">
        <v>81</v>
      </c>
      <c r="B353" s="24">
        <v>78</v>
      </c>
      <c r="C353" s="25">
        <v>701</v>
      </c>
      <c r="D353" s="26" t="s">
        <v>154</v>
      </c>
      <c r="E353" s="27" t="s">
        <v>3</v>
      </c>
      <c r="F353" s="26" t="s">
        <v>2</v>
      </c>
      <c r="G353" s="28" t="s">
        <v>184</v>
      </c>
      <c r="H353" s="29">
        <v>600</v>
      </c>
      <c r="I353" s="30">
        <f>I354</f>
        <v>3083.9</v>
      </c>
      <c r="J353" s="30">
        <f t="shared" si="348"/>
        <v>3053</v>
      </c>
      <c r="K353" s="30">
        <f t="shared" si="348"/>
        <v>3079.5</v>
      </c>
      <c r="L353" s="30"/>
      <c r="M353" s="30"/>
      <c r="N353" s="30"/>
      <c r="O353" s="30">
        <f t="shared" si="287"/>
        <v>3083.9</v>
      </c>
      <c r="P353" s="30">
        <f t="shared" si="288"/>
        <v>3053</v>
      </c>
      <c r="Q353" s="31">
        <f t="shared" si="289"/>
        <v>3079.5</v>
      </c>
      <c r="R353" s="65"/>
      <c r="S353" s="65"/>
      <c r="T353" s="65"/>
      <c r="U353" s="83">
        <f t="shared" si="323"/>
        <v>3083.9</v>
      </c>
      <c r="V353" s="83">
        <f t="shared" si="324"/>
        <v>3053</v>
      </c>
      <c r="W353" s="83">
        <f t="shared" si="325"/>
        <v>3079.5</v>
      </c>
      <c r="X353" s="83"/>
      <c r="Y353" s="83"/>
      <c r="Z353" s="83"/>
      <c r="AA353" s="83">
        <f t="shared" si="301"/>
        <v>3083.9</v>
      </c>
      <c r="AB353" s="83">
        <f t="shared" si="302"/>
        <v>3053</v>
      </c>
      <c r="AC353" s="83">
        <f t="shared" si="303"/>
        <v>3079.5</v>
      </c>
    </row>
    <row r="354" spans="1:29" s="3" customFormat="1" x14ac:dyDescent="0.2">
      <c r="A354" s="23" t="s">
        <v>155</v>
      </c>
      <c r="B354" s="24">
        <v>78</v>
      </c>
      <c r="C354" s="25">
        <v>701</v>
      </c>
      <c r="D354" s="26" t="s">
        <v>154</v>
      </c>
      <c r="E354" s="27" t="s">
        <v>3</v>
      </c>
      <c r="F354" s="26" t="s">
        <v>2</v>
      </c>
      <c r="G354" s="28" t="s">
        <v>184</v>
      </c>
      <c r="H354" s="29">
        <v>610</v>
      </c>
      <c r="I354" s="30">
        <v>3083.9</v>
      </c>
      <c r="J354" s="30">
        <v>3053</v>
      </c>
      <c r="K354" s="30">
        <v>3079.5</v>
      </c>
      <c r="L354" s="30"/>
      <c r="M354" s="30"/>
      <c r="N354" s="30"/>
      <c r="O354" s="30">
        <f t="shared" si="287"/>
        <v>3083.9</v>
      </c>
      <c r="P354" s="30">
        <f t="shared" si="288"/>
        <v>3053</v>
      </c>
      <c r="Q354" s="31">
        <f t="shared" si="289"/>
        <v>3079.5</v>
      </c>
      <c r="R354" s="65"/>
      <c r="S354" s="65"/>
      <c r="T354" s="65"/>
      <c r="U354" s="83">
        <f t="shared" si="323"/>
        <v>3083.9</v>
      </c>
      <c r="V354" s="83">
        <f t="shared" si="324"/>
        <v>3053</v>
      </c>
      <c r="W354" s="83">
        <f t="shared" si="325"/>
        <v>3079.5</v>
      </c>
      <c r="X354" s="83"/>
      <c r="Y354" s="83"/>
      <c r="Z354" s="83"/>
      <c r="AA354" s="83">
        <f t="shared" si="301"/>
        <v>3083.9</v>
      </c>
      <c r="AB354" s="83">
        <f t="shared" si="302"/>
        <v>3053</v>
      </c>
      <c r="AC354" s="83">
        <f t="shared" si="303"/>
        <v>3079.5</v>
      </c>
    </row>
    <row r="355" spans="1:29" s="3" customFormat="1" ht="33.75" x14ac:dyDescent="0.2">
      <c r="A355" s="23" t="s">
        <v>408</v>
      </c>
      <c r="B355" s="24">
        <v>78</v>
      </c>
      <c r="C355" s="25">
        <v>701</v>
      </c>
      <c r="D355" s="26" t="s">
        <v>154</v>
      </c>
      <c r="E355" s="27" t="s">
        <v>3</v>
      </c>
      <c r="F355" s="26" t="s">
        <v>2</v>
      </c>
      <c r="G355" s="28">
        <v>80640</v>
      </c>
      <c r="H355" s="29"/>
      <c r="I355" s="30">
        <f>I356</f>
        <v>0</v>
      </c>
      <c r="J355" s="30">
        <f t="shared" ref="J355:K356" si="349">J356</f>
        <v>0</v>
      </c>
      <c r="K355" s="30">
        <f t="shared" si="349"/>
        <v>0</v>
      </c>
      <c r="L355" s="30">
        <f t="shared" ref="L355:L356" si="350">L356</f>
        <v>2034.9</v>
      </c>
      <c r="M355" s="30">
        <f t="shared" ref="M355:M356" si="351">M356</f>
        <v>0</v>
      </c>
      <c r="N355" s="30">
        <f t="shared" ref="N355:N356" si="352">N356</f>
        <v>0</v>
      </c>
      <c r="O355" s="30">
        <f t="shared" ref="O355:O357" si="353">I355+L355</f>
        <v>2034.9</v>
      </c>
      <c r="P355" s="30">
        <f t="shared" ref="P355:P357" si="354">J355+M355</f>
        <v>0</v>
      </c>
      <c r="Q355" s="31">
        <f t="shared" ref="Q355:Q357" si="355">K355+N355</f>
        <v>0</v>
      </c>
      <c r="R355" s="65"/>
      <c r="S355" s="65"/>
      <c r="T355" s="65"/>
      <c r="U355" s="83">
        <f t="shared" si="323"/>
        <v>2034.9</v>
      </c>
      <c r="V355" s="83">
        <f t="shared" si="324"/>
        <v>0</v>
      </c>
      <c r="W355" s="83">
        <f t="shared" si="325"/>
        <v>0</v>
      </c>
      <c r="X355" s="83"/>
      <c r="Y355" s="83"/>
      <c r="Z355" s="83"/>
      <c r="AA355" s="83">
        <f t="shared" si="301"/>
        <v>2034.9</v>
      </c>
      <c r="AB355" s="83">
        <f t="shared" si="302"/>
        <v>0</v>
      </c>
      <c r="AC355" s="83">
        <f t="shared" si="303"/>
        <v>0</v>
      </c>
    </row>
    <row r="356" spans="1:29" s="3" customFormat="1" ht="22.5" x14ac:dyDescent="0.2">
      <c r="A356" s="23" t="s">
        <v>81</v>
      </c>
      <c r="B356" s="24">
        <v>78</v>
      </c>
      <c r="C356" s="25">
        <v>701</v>
      </c>
      <c r="D356" s="26" t="s">
        <v>154</v>
      </c>
      <c r="E356" s="27" t="s">
        <v>3</v>
      </c>
      <c r="F356" s="26" t="s">
        <v>2</v>
      </c>
      <c r="G356" s="28">
        <v>80640</v>
      </c>
      <c r="H356" s="29">
        <v>600</v>
      </c>
      <c r="I356" s="30">
        <f>I357</f>
        <v>0</v>
      </c>
      <c r="J356" s="30">
        <f t="shared" si="349"/>
        <v>0</v>
      </c>
      <c r="K356" s="30">
        <f t="shared" si="349"/>
        <v>0</v>
      </c>
      <c r="L356" s="30">
        <f t="shared" si="350"/>
        <v>2034.9</v>
      </c>
      <c r="M356" s="30">
        <f t="shared" si="351"/>
        <v>0</v>
      </c>
      <c r="N356" s="30">
        <f t="shared" si="352"/>
        <v>0</v>
      </c>
      <c r="O356" s="30">
        <f t="shared" si="353"/>
        <v>2034.9</v>
      </c>
      <c r="P356" s="30">
        <f t="shared" si="354"/>
        <v>0</v>
      </c>
      <c r="Q356" s="31">
        <f t="shared" si="355"/>
        <v>0</v>
      </c>
      <c r="R356" s="65"/>
      <c r="S356" s="65"/>
      <c r="T356" s="65"/>
      <c r="U356" s="83">
        <f t="shared" si="323"/>
        <v>2034.9</v>
      </c>
      <c r="V356" s="83">
        <f t="shared" si="324"/>
        <v>0</v>
      </c>
      <c r="W356" s="83">
        <f t="shared" si="325"/>
        <v>0</v>
      </c>
      <c r="X356" s="83"/>
      <c r="Y356" s="83"/>
      <c r="Z356" s="83"/>
      <c r="AA356" s="83">
        <f t="shared" si="301"/>
        <v>2034.9</v>
      </c>
      <c r="AB356" s="83">
        <f t="shared" si="302"/>
        <v>0</v>
      </c>
      <c r="AC356" s="83">
        <f t="shared" si="303"/>
        <v>0</v>
      </c>
    </row>
    <row r="357" spans="1:29" s="3" customFormat="1" x14ac:dyDescent="0.2">
      <c r="A357" s="23" t="s">
        <v>155</v>
      </c>
      <c r="B357" s="24">
        <v>78</v>
      </c>
      <c r="C357" s="25">
        <v>701</v>
      </c>
      <c r="D357" s="26" t="s">
        <v>154</v>
      </c>
      <c r="E357" s="27" t="s">
        <v>3</v>
      </c>
      <c r="F357" s="26" t="s">
        <v>2</v>
      </c>
      <c r="G357" s="28">
        <v>80640</v>
      </c>
      <c r="H357" s="29">
        <v>610</v>
      </c>
      <c r="I357" s="30">
        <v>0</v>
      </c>
      <c r="J357" s="30">
        <v>0</v>
      </c>
      <c r="K357" s="30">
        <v>0</v>
      </c>
      <c r="L357" s="30">
        <v>2034.9</v>
      </c>
      <c r="M357" s="30">
        <v>0</v>
      </c>
      <c r="N357" s="30">
        <v>0</v>
      </c>
      <c r="O357" s="30">
        <f t="shared" si="353"/>
        <v>2034.9</v>
      </c>
      <c r="P357" s="30">
        <f t="shared" si="354"/>
        <v>0</v>
      </c>
      <c r="Q357" s="31">
        <f t="shared" si="355"/>
        <v>0</v>
      </c>
      <c r="R357" s="65"/>
      <c r="S357" s="65"/>
      <c r="T357" s="65"/>
      <c r="U357" s="83">
        <f t="shared" si="323"/>
        <v>2034.9</v>
      </c>
      <c r="V357" s="83">
        <f t="shared" si="324"/>
        <v>0</v>
      </c>
      <c r="W357" s="83">
        <f t="shared" si="325"/>
        <v>0</v>
      </c>
      <c r="X357" s="83"/>
      <c r="Y357" s="83"/>
      <c r="Z357" s="83"/>
      <c r="AA357" s="83">
        <f t="shared" si="301"/>
        <v>2034.9</v>
      </c>
      <c r="AB357" s="83">
        <f t="shared" si="302"/>
        <v>0</v>
      </c>
      <c r="AC357" s="83">
        <f t="shared" si="303"/>
        <v>0</v>
      </c>
    </row>
    <row r="358" spans="1:29" s="3" customFormat="1" ht="24.6" customHeight="1" x14ac:dyDescent="0.2">
      <c r="A358" s="23" t="s">
        <v>260</v>
      </c>
      <c r="B358" s="24">
        <v>78</v>
      </c>
      <c r="C358" s="25">
        <v>701</v>
      </c>
      <c r="D358" s="26" t="s">
        <v>154</v>
      </c>
      <c r="E358" s="27" t="s">
        <v>3</v>
      </c>
      <c r="F358" s="26" t="s">
        <v>2</v>
      </c>
      <c r="G358" s="28" t="s">
        <v>259</v>
      </c>
      <c r="H358" s="29"/>
      <c r="I358" s="30"/>
      <c r="J358" s="30"/>
      <c r="K358" s="30"/>
      <c r="L358" s="30"/>
      <c r="M358" s="30"/>
      <c r="N358" s="30"/>
      <c r="O358" s="30"/>
      <c r="P358" s="30"/>
      <c r="Q358" s="31"/>
      <c r="R358" s="65"/>
      <c r="S358" s="65"/>
      <c r="T358" s="65"/>
      <c r="U358" s="83"/>
      <c r="V358" s="83"/>
      <c r="W358" s="83"/>
      <c r="X358" s="83">
        <f>X359</f>
        <v>5888.5906000000004</v>
      </c>
      <c r="Y358" s="83"/>
      <c r="Z358" s="83"/>
      <c r="AA358" s="83">
        <f t="shared" ref="AA358:AA360" si="356">U358+X358</f>
        <v>5888.5906000000004</v>
      </c>
      <c r="AB358" s="83">
        <f t="shared" ref="AB358:AB360" si="357">V358+Y358</f>
        <v>0</v>
      </c>
      <c r="AC358" s="83">
        <f t="shared" ref="AC358:AC360" si="358">W358+Z358</f>
        <v>0</v>
      </c>
    </row>
    <row r="359" spans="1:29" s="3" customFormat="1" ht="22.5" x14ac:dyDescent="0.2">
      <c r="A359" s="23" t="s">
        <v>81</v>
      </c>
      <c r="B359" s="24">
        <v>78</v>
      </c>
      <c r="C359" s="25">
        <v>701</v>
      </c>
      <c r="D359" s="26" t="s">
        <v>154</v>
      </c>
      <c r="E359" s="27" t="s">
        <v>3</v>
      </c>
      <c r="F359" s="26" t="s">
        <v>2</v>
      </c>
      <c r="G359" s="28" t="s">
        <v>259</v>
      </c>
      <c r="H359" s="29">
        <v>600</v>
      </c>
      <c r="I359" s="30"/>
      <c r="J359" s="30"/>
      <c r="K359" s="30"/>
      <c r="L359" s="30"/>
      <c r="M359" s="30"/>
      <c r="N359" s="30"/>
      <c r="O359" s="30"/>
      <c r="P359" s="30"/>
      <c r="Q359" s="31"/>
      <c r="R359" s="65"/>
      <c r="S359" s="65"/>
      <c r="T359" s="65"/>
      <c r="U359" s="83"/>
      <c r="V359" s="83"/>
      <c r="W359" s="83"/>
      <c r="X359" s="83">
        <f>X360</f>
        <v>5888.5906000000004</v>
      </c>
      <c r="Y359" s="83"/>
      <c r="Z359" s="83"/>
      <c r="AA359" s="83">
        <f t="shared" si="356"/>
        <v>5888.5906000000004</v>
      </c>
      <c r="AB359" s="83">
        <f t="shared" si="357"/>
        <v>0</v>
      </c>
      <c r="AC359" s="83">
        <f t="shared" si="358"/>
        <v>0</v>
      </c>
    </row>
    <row r="360" spans="1:29" s="3" customFormat="1" x14ac:dyDescent="0.2">
      <c r="A360" s="23" t="s">
        <v>155</v>
      </c>
      <c r="B360" s="24">
        <v>78</v>
      </c>
      <c r="C360" s="25">
        <v>701</v>
      </c>
      <c r="D360" s="26" t="s">
        <v>154</v>
      </c>
      <c r="E360" s="27" t="s">
        <v>3</v>
      </c>
      <c r="F360" s="26" t="s">
        <v>2</v>
      </c>
      <c r="G360" s="28" t="s">
        <v>259</v>
      </c>
      <c r="H360" s="29">
        <v>610</v>
      </c>
      <c r="I360" s="30"/>
      <c r="J360" s="30"/>
      <c r="K360" s="30"/>
      <c r="L360" s="30"/>
      <c r="M360" s="30"/>
      <c r="N360" s="30"/>
      <c r="O360" s="30"/>
      <c r="P360" s="30"/>
      <c r="Q360" s="31"/>
      <c r="R360" s="65"/>
      <c r="S360" s="65"/>
      <c r="T360" s="65"/>
      <c r="U360" s="83"/>
      <c r="V360" s="83"/>
      <c r="W360" s="83"/>
      <c r="X360" s="83">
        <v>5888.5906000000004</v>
      </c>
      <c r="Y360" s="83"/>
      <c r="Z360" s="83"/>
      <c r="AA360" s="83">
        <f t="shared" si="356"/>
        <v>5888.5906000000004</v>
      </c>
      <c r="AB360" s="83">
        <f t="shared" si="357"/>
        <v>0</v>
      </c>
      <c r="AC360" s="83">
        <f t="shared" si="358"/>
        <v>0</v>
      </c>
    </row>
    <row r="361" spans="1:29" s="3" customFormat="1" x14ac:dyDescent="0.2">
      <c r="A361" s="23" t="s">
        <v>201</v>
      </c>
      <c r="B361" s="24">
        <v>78</v>
      </c>
      <c r="C361" s="25">
        <v>701</v>
      </c>
      <c r="D361" s="26" t="s">
        <v>154</v>
      </c>
      <c r="E361" s="27" t="s">
        <v>3</v>
      </c>
      <c r="F361" s="26" t="s">
        <v>2</v>
      </c>
      <c r="G361" s="28" t="s">
        <v>200</v>
      </c>
      <c r="H361" s="29" t="s">
        <v>7</v>
      </c>
      <c r="I361" s="30">
        <f>I362</f>
        <v>400</v>
      </c>
      <c r="J361" s="30">
        <f t="shared" ref="J361:K361" si="359">J362</f>
        <v>95.2</v>
      </c>
      <c r="K361" s="30">
        <f t="shared" si="359"/>
        <v>95.2</v>
      </c>
      <c r="L361" s="30">
        <f>L362</f>
        <v>354.37275</v>
      </c>
      <c r="M361" s="30"/>
      <c r="N361" s="30"/>
      <c r="O361" s="30">
        <f t="shared" si="287"/>
        <v>754.37275</v>
      </c>
      <c r="P361" s="30">
        <f t="shared" si="288"/>
        <v>95.2</v>
      </c>
      <c r="Q361" s="31">
        <f t="shared" si="289"/>
        <v>95.2</v>
      </c>
      <c r="R361" s="65">
        <f>R362</f>
        <v>975.24815999999998</v>
      </c>
      <c r="S361" s="65"/>
      <c r="T361" s="65"/>
      <c r="U361" s="83">
        <f t="shared" si="323"/>
        <v>1729.6209100000001</v>
      </c>
      <c r="V361" s="83">
        <f t="shared" si="324"/>
        <v>95.2</v>
      </c>
      <c r="W361" s="83">
        <f t="shared" si="325"/>
        <v>95.2</v>
      </c>
      <c r="X361" s="83"/>
      <c r="Y361" s="83"/>
      <c r="Z361" s="83"/>
      <c r="AA361" s="83">
        <f t="shared" si="301"/>
        <v>1729.6209100000001</v>
      </c>
      <c r="AB361" s="83">
        <f t="shared" si="302"/>
        <v>95.2</v>
      </c>
      <c r="AC361" s="83">
        <f t="shared" si="303"/>
        <v>95.2</v>
      </c>
    </row>
    <row r="362" spans="1:29" s="3" customFormat="1" ht="22.5" x14ac:dyDescent="0.2">
      <c r="A362" s="23" t="s">
        <v>81</v>
      </c>
      <c r="B362" s="24">
        <v>78</v>
      </c>
      <c r="C362" s="25">
        <v>701</v>
      </c>
      <c r="D362" s="26" t="s">
        <v>154</v>
      </c>
      <c r="E362" s="27" t="s">
        <v>3</v>
      </c>
      <c r="F362" s="26" t="s">
        <v>2</v>
      </c>
      <c r="G362" s="28" t="s">
        <v>200</v>
      </c>
      <c r="H362" s="29">
        <v>600</v>
      </c>
      <c r="I362" s="30">
        <f>I363</f>
        <v>400</v>
      </c>
      <c r="J362" s="30">
        <f t="shared" ref="J362:K362" si="360">J363</f>
        <v>95.2</v>
      </c>
      <c r="K362" s="30">
        <f t="shared" si="360"/>
        <v>95.2</v>
      </c>
      <c r="L362" s="30">
        <f>L363</f>
        <v>354.37275</v>
      </c>
      <c r="M362" s="30"/>
      <c r="N362" s="30"/>
      <c r="O362" s="30">
        <f t="shared" si="287"/>
        <v>754.37275</v>
      </c>
      <c r="P362" s="30">
        <f t="shared" si="288"/>
        <v>95.2</v>
      </c>
      <c r="Q362" s="31">
        <f t="shared" si="289"/>
        <v>95.2</v>
      </c>
      <c r="R362" s="65">
        <f>R363</f>
        <v>975.24815999999998</v>
      </c>
      <c r="S362" s="65"/>
      <c r="T362" s="65"/>
      <c r="U362" s="83">
        <f t="shared" si="323"/>
        <v>1729.6209100000001</v>
      </c>
      <c r="V362" s="83">
        <f t="shared" si="324"/>
        <v>95.2</v>
      </c>
      <c r="W362" s="83">
        <f t="shared" si="325"/>
        <v>95.2</v>
      </c>
      <c r="X362" s="83"/>
      <c r="Y362" s="83"/>
      <c r="Z362" s="83"/>
      <c r="AA362" s="83">
        <f t="shared" si="301"/>
        <v>1729.6209100000001</v>
      </c>
      <c r="AB362" s="83">
        <f t="shared" si="302"/>
        <v>95.2</v>
      </c>
      <c r="AC362" s="83">
        <f t="shared" si="303"/>
        <v>95.2</v>
      </c>
    </row>
    <row r="363" spans="1:29" s="3" customFormat="1" x14ac:dyDescent="0.2">
      <c r="A363" s="23" t="s">
        <v>155</v>
      </c>
      <c r="B363" s="24">
        <v>78</v>
      </c>
      <c r="C363" s="25">
        <v>701</v>
      </c>
      <c r="D363" s="26" t="s">
        <v>154</v>
      </c>
      <c r="E363" s="27" t="s">
        <v>3</v>
      </c>
      <c r="F363" s="26" t="s">
        <v>2</v>
      </c>
      <c r="G363" s="28" t="s">
        <v>200</v>
      </c>
      <c r="H363" s="29">
        <v>610</v>
      </c>
      <c r="I363" s="30">
        <v>400</v>
      </c>
      <c r="J363" s="30">
        <v>95.2</v>
      </c>
      <c r="K363" s="30">
        <v>95.2</v>
      </c>
      <c r="L363" s="30">
        <f>207.24275+22.47+124.66</f>
        <v>354.37275</v>
      </c>
      <c r="M363" s="30"/>
      <c r="N363" s="30"/>
      <c r="O363" s="30">
        <f t="shared" si="287"/>
        <v>754.37275</v>
      </c>
      <c r="P363" s="30">
        <f t="shared" si="288"/>
        <v>95.2</v>
      </c>
      <c r="Q363" s="31">
        <f t="shared" si="289"/>
        <v>95.2</v>
      </c>
      <c r="R363" s="65">
        <f>-124.66+397.74726+299.94+341.52496+60.69594</f>
        <v>975.24815999999998</v>
      </c>
      <c r="S363" s="65"/>
      <c r="T363" s="65"/>
      <c r="U363" s="83">
        <f t="shared" si="323"/>
        <v>1729.6209100000001</v>
      </c>
      <c r="V363" s="83">
        <f t="shared" si="324"/>
        <v>95.2</v>
      </c>
      <c r="W363" s="83">
        <f t="shared" si="325"/>
        <v>95.2</v>
      </c>
      <c r="X363" s="83"/>
      <c r="Y363" s="83"/>
      <c r="Z363" s="83"/>
      <c r="AA363" s="83">
        <f t="shared" si="301"/>
        <v>1729.6209100000001</v>
      </c>
      <c r="AB363" s="83">
        <f t="shared" si="302"/>
        <v>95.2</v>
      </c>
      <c r="AC363" s="83">
        <f t="shared" si="303"/>
        <v>95.2</v>
      </c>
    </row>
    <row r="364" spans="1:29" s="3" customFormat="1" ht="36" customHeight="1" x14ac:dyDescent="0.2">
      <c r="A364" s="23" t="s">
        <v>199</v>
      </c>
      <c r="B364" s="24">
        <v>78</v>
      </c>
      <c r="C364" s="25">
        <v>701</v>
      </c>
      <c r="D364" s="26" t="s">
        <v>154</v>
      </c>
      <c r="E364" s="27" t="s">
        <v>3</v>
      </c>
      <c r="F364" s="26" t="s">
        <v>2</v>
      </c>
      <c r="G364" s="28" t="s">
        <v>198</v>
      </c>
      <c r="H364" s="29" t="s">
        <v>7</v>
      </c>
      <c r="I364" s="30">
        <f>I365</f>
        <v>70459.199999999997</v>
      </c>
      <c r="J364" s="30">
        <f t="shared" ref="J364:K364" si="361">J365</f>
        <v>72861.3</v>
      </c>
      <c r="K364" s="30">
        <f t="shared" si="361"/>
        <v>76404.899999999994</v>
      </c>
      <c r="L364" s="30"/>
      <c r="M364" s="30"/>
      <c r="N364" s="30"/>
      <c r="O364" s="30">
        <f t="shared" ref="O364:O436" si="362">I364+L364</f>
        <v>70459.199999999997</v>
      </c>
      <c r="P364" s="30">
        <f t="shared" ref="P364:P436" si="363">J364+M364</f>
        <v>72861.3</v>
      </c>
      <c r="Q364" s="31">
        <f t="shared" ref="Q364:Q436" si="364">K364+N364</f>
        <v>76404.899999999994</v>
      </c>
      <c r="R364" s="65"/>
      <c r="S364" s="65"/>
      <c r="T364" s="65"/>
      <c r="U364" s="83">
        <f t="shared" si="323"/>
        <v>70459.199999999997</v>
      </c>
      <c r="V364" s="83">
        <f t="shared" si="324"/>
        <v>72861.3</v>
      </c>
      <c r="W364" s="83">
        <f t="shared" si="325"/>
        <v>76404.899999999994</v>
      </c>
      <c r="X364" s="83"/>
      <c r="Y364" s="83"/>
      <c r="Z364" s="83"/>
      <c r="AA364" s="83">
        <f t="shared" ref="AA364:AA433" si="365">U364+X364</f>
        <v>70459.199999999997</v>
      </c>
      <c r="AB364" s="83">
        <f t="shared" ref="AB364:AB433" si="366">V364+Y364</f>
        <v>72861.3</v>
      </c>
      <c r="AC364" s="83">
        <f t="shared" ref="AC364:AC433" si="367">W364+Z364</f>
        <v>76404.899999999994</v>
      </c>
    </row>
    <row r="365" spans="1:29" s="3" customFormat="1" ht="22.5" x14ac:dyDescent="0.2">
      <c r="A365" s="23" t="s">
        <v>81</v>
      </c>
      <c r="B365" s="24">
        <v>78</v>
      </c>
      <c r="C365" s="25">
        <v>701</v>
      </c>
      <c r="D365" s="26" t="s">
        <v>154</v>
      </c>
      <c r="E365" s="27" t="s">
        <v>3</v>
      </c>
      <c r="F365" s="26" t="s">
        <v>2</v>
      </c>
      <c r="G365" s="28" t="s">
        <v>198</v>
      </c>
      <c r="H365" s="29">
        <v>600</v>
      </c>
      <c r="I365" s="30">
        <f>I366</f>
        <v>70459.199999999997</v>
      </c>
      <c r="J365" s="30">
        <f t="shared" ref="J365:K365" si="368">J366</f>
        <v>72861.3</v>
      </c>
      <c r="K365" s="30">
        <f t="shared" si="368"/>
        <v>76404.899999999994</v>
      </c>
      <c r="L365" s="30"/>
      <c r="M365" s="30"/>
      <c r="N365" s="30"/>
      <c r="O365" s="30">
        <f t="shared" si="362"/>
        <v>70459.199999999997</v>
      </c>
      <c r="P365" s="30">
        <f t="shared" si="363"/>
        <v>72861.3</v>
      </c>
      <c r="Q365" s="31">
        <f t="shared" si="364"/>
        <v>76404.899999999994</v>
      </c>
      <c r="R365" s="65"/>
      <c r="S365" s="65"/>
      <c r="T365" s="65"/>
      <c r="U365" s="83">
        <f t="shared" si="323"/>
        <v>70459.199999999997</v>
      </c>
      <c r="V365" s="83">
        <f t="shared" si="324"/>
        <v>72861.3</v>
      </c>
      <c r="W365" s="83">
        <f t="shared" si="325"/>
        <v>76404.899999999994</v>
      </c>
      <c r="X365" s="83"/>
      <c r="Y365" s="83"/>
      <c r="Z365" s="83"/>
      <c r="AA365" s="83">
        <f t="shared" si="365"/>
        <v>70459.199999999997</v>
      </c>
      <c r="AB365" s="83">
        <f t="shared" si="366"/>
        <v>72861.3</v>
      </c>
      <c r="AC365" s="83">
        <f t="shared" si="367"/>
        <v>76404.899999999994</v>
      </c>
    </row>
    <row r="366" spans="1:29" s="3" customFormat="1" x14ac:dyDescent="0.2">
      <c r="A366" s="23" t="s">
        <v>155</v>
      </c>
      <c r="B366" s="24">
        <v>78</v>
      </c>
      <c r="C366" s="25">
        <v>701</v>
      </c>
      <c r="D366" s="26" t="s">
        <v>154</v>
      </c>
      <c r="E366" s="27" t="s">
        <v>3</v>
      </c>
      <c r="F366" s="26" t="s">
        <v>2</v>
      </c>
      <c r="G366" s="28" t="s">
        <v>198</v>
      </c>
      <c r="H366" s="29">
        <v>610</v>
      </c>
      <c r="I366" s="30">
        <v>70459.199999999997</v>
      </c>
      <c r="J366" s="30">
        <v>72861.3</v>
      </c>
      <c r="K366" s="30">
        <v>76404.899999999994</v>
      </c>
      <c r="L366" s="30"/>
      <c r="M366" s="30"/>
      <c r="N366" s="30"/>
      <c r="O366" s="30">
        <f t="shared" si="362"/>
        <v>70459.199999999997</v>
      </c>
      <c r="P366" s="30">
        <f t="shared" si="363"/>
        <v>72861.3</v>
      </c>
      <c r="Q366" s="31">
        <f t="shared" si="364"/>
        <v>76404.899999999994</v>
      </c>
      <c r="R366" s="65"/>
      <c r="S366" s="65"/>
      <c r="T366" s="65"/>
      <c r="U366" s="83">
        <f t="shared" si="323"/>
        <v>70459.199999999997</v>
      </c>
      <c r="V366" s="83">
        <f t="shared" si="324"/>
        <v>72861.3</v>
      </c>
      <c r="W366" s="83">
        <f t="shared" si="325"/>
        <v>76404.899999999994</v>
      </c>
      <c r="X366" s="83"/>
      <c r="Y366" s="83"/>
      <c r="Z366" s="83"/>
      <c r="AA366" s="83">
        <f t="shared" si="365"/>
        <v>70459.199999999997</v>
      </c>
      <c r="AB366" s="83">
        <f t="shared" si="366"/>
        <v>72861.3</v>
      </c>
      <c r="AC366" s="83">
        <f t="shared" si="367"/>
        <v>76404.899999999994</v>
      </c>
    </row>
    <row r="367" spans="1:29" s="3" customFormat="1" ht="26.45" customHeight="1" x14ac:dyDescent="0.2">
      <c r="A367" s="23" t="s">
        <v>351</v>
      </c>
      <c r="B367" s="24">
        <v>78</v>
      </c>
      <c r="C367" s="25">
        <v>701</v>
      </c>
      <c r="D367" s="26" t="s">
        <v>154</v>
      </c>
      <c r="E367" s="27" t="s">
        <v>3</v>
      </c>
      <c r="F367" s="26" t="s">
        <v>2</v>
      </c>
      <c r="G367" s="28" t="s">
        <v>350</v>
      </c>
      <c r="H367" s="29"/>
      <c r="I367" s="30">
        <f>I368</f>
        <v>500</v>
      </c>
      <c r="J367" s="30">
        <f t="shared" ref="J367:K367" si="369">J368</f>
        <v>500</v>
      </c>
      <c r="K367" s="30">
        <f t="shared" si="369"/>
        <v>500</v>
      </c>
      <c r="L367" s="30"/>
      <c r="M367" s="30"/>
      <c r="N367" s="30"/>
      <c r="O367" s="30">
        <f t="shared" si="362"/>
        <v>500</v>
      </c>
      <c r="P367" s="30">
        <f t="shared" si="363"/>
        <v>500</v>
      </c>
      <c r="Q367" s="31">
        <f t="shared" si="364"/>
        <v>500</v>
      </c>
      <c r="R367" s="65">
        <f>R368</f>
        <v>326.24124999999998</v>
      </c>
      <c r="S367" s="65"/>
      <c r="T367" s="65"/>
      <c r="U367" s="83">
        <f t="shared" si="323"/>
        <v>826.24125000000004</v>
      </c>
      <c r="V367" s="83">
        <f t="shared" si="324"/>
        <v>500</v>
      </c>
      <c r="W367" s="83">
        <f t="shared" si="325"/>
        <v>500</v>
      </c>
      <c r="X367" s="83"/>
      <c r="Y367" s="83"/>
      <c r="Z367" s="83"/>
      <c r="AA367" s="83">
        <f t="shared" si="365"/>
        <v>826.24125000000004</v>
      </c>
      <c r="AB367" s="83">
        <f t="shared" si="366"/>
        <v>500</v>
      </c>
      <c r="AC367" s="83">
        <f t="shared" si="367"/>
        <v>500</v>
      </c>
    </row>
    <row r="368" spans="1:29" s="3" customFormat="1" ht="22.5" x14ac:dyDescent="0.2">
      <c r="A368" s="23" t="s">
        <v>81</v>
      </c>
      <c r="B368" s="24">
        <v>78</v>
      </c>
      <c r="C368" s="25">
        <v>701</v>
      </c>
      <c r="D368" s="26" t="s">
        <v>154</v>
      </c>
      <c r="E368" s="27" t="s">
        <v>3</v>
      </c>
      <c r="F368" s="26" t="s">
        <v>2</v>
      </c>
      <c r="G368" s="28" t="s">
        <v>350</v>
      </c>
      <c r="H368" s="29">
        <v>600</v>
      </c>
      <c r="I368" s="30">
        <f>I369</f>
        <v>500</v>
      </c>
      <c r="J368" s="30">
        <f t="shared" ref="J368:K368" si="370">J369</f>
        <v>500</v>
      </c>
      <c r="K368" s="30">
        <f t="shared" si="370"/>
        <v>500</v>
      </c>
      <c r="L368" s="30"/>
      <c r="M368" s="30"/>
      <c r="N368" s="30"/>
      <c r="O368" s="30">
        <f t="shared" si="362"/>
        <v>500</v>
      </c>
      <c r="P368" s="30">
        <f t="shared" si="363"/>
        <v>500</v>
      </c>
      <c r="Q368" s="31">
        <f t="shared" si="364"/>
        <v>500</v>
      </c>
      <c r="R368" s="65">
        <f>R369</f>
        <v>326.24124999999998</v>
      </c>
      <c r="S368" s="65"/>
      <c r="T368" s="65"/>
      <c r="U368" s="83">
        <f t="shared" si="323"/>
        <v>826.24125000000004</v>
      </c>
      <c r="V368" s="83">
        <f t="shared" si="324"/>
        <v>500</v>
      </c>
      <c r="W368" s="83">
        <f t="shared" si="325"/>
        <v>500</v>
      </c>
      <c r="X368" s="83"/>
      <c r="Y368" s="83"/>
      <c r="Z368" s="83"/>
      <c r="AA368" s="83">
        <f t="shared" si="365"/>
        <v>826.24125000000004</v>
      </c>
      <c r="AB368" s="83">
        <f t="shared" si="366"/>
        <v>500</v>
      </c>
      <c r="AC368" s="83">
        <f t="shared" si="367"/>
        <v>500</v>
      </c>
    </row>
    <row r="369" spans="1:29" s="3" customFormat="1" x14ac:dyDescent="0.2">
      <c r="A369" s="23" t="s">
        <v>155</v>
      </c>
      <c r="B369" s="24">
        <v>78</v>
      </c>
      <c r="C369" s="25">
        <v>701</v>
      </c>
      <c r="D369" s="26" t="s">
        <v>154</v>
      </c>
      <c r="E369" s="27" t="s">
        <v>3</v>
      </c>
      <c r="F369" s="26" t="s">
        <v>2</v>
      </c>
      <c r="G369" s="28" t="s">
        <v>350</v>
      </c>
      <c r="H369" s="29">
        <v>610</v>
      </c>
      <c r="I369" s="30">
        <v>500</v>
      </c>
      <c r="J369" s="30">
        <v>500</v>
      </c>
      <c r="K369" s="30">
        <v>500</v>
      </c>
      <c r="L369" s="30"/>
      <c r="M369" s="30"/>
      <c r="N369" s="30"/>
      <c r="O369" s="30">
        <f t="shared" si="362"/>
        <v>500</v>
      </c>
      <c r="P369" s="30">
        <f t="shared" si="363"/>
        <v>500</v>
      </c>
      <c r="Q369" s="31">
        <f t="shared" si="364"/>
        <v>500</v>
      </c>
      <c r="R369" s="65">
        <v>326.24124999999998</v>
      </c>
      <c r="S369" s="65"/>
      <c r="T369" s="65"/>
      <c r="U369" s="83">
        <f t="shared" si="323"/>
        <v>826.24125000000004</v>
      </c>
      <c r="V369" s="83">
        <f t="shared" si="324"/>
        <v>500</v>
      </c>
      <c r="W369" s="83">
        <f t="shared" si="325"/>
        <v>500</v>
      </c>
      <c r="X369" s="83"/>
      <c r="Y369" s="83"/>
      <c r="Z369" s="83"/>
      <c r="AA369" s="83">
        <f t="shared" si="365"/>
        <v>826.24125000000004</v>
      </c>
      <c r="AB369" s="83">
        <f t="shared" si="366"/>
        <v>500</v>
      </c>
      <c r="AC369" s="83">
        <f t="shared" si="367"/>
        <v>500</v>
      </c>
    </row>
    <row r="370" spans="1:29" s="3" customFormat="1" ht="22.5" x14ac:dyDescent="0.2">
      <c r="A370" s="23" t="s">
        <v>260</v>
      </c>
      <c r="B370" s="24">
        <v>78</v>
      </c>
      <c r="C370" s="25">
        <v>701</v>
      </c>
      <c r="D370" s="26" t="s">
        <v>154</v>
      </c>
      <c r="E370" s="27" t="s">
        <v>3</v>
      </c>
      <c r="F370" s="26" t="s">
        <v>2</v>
      </c>
      <c r="G370" s="28" t="s">
        <v>259</v>
      </c>
      <c r="H370" s="29"/>
      <c r="I370" s="30">
        <f>I371</f>
        <v>400</v>
      </c>
      <c r="J370" s="30">
        <f t="shared" ref="J370:K371" si="371">J371</f>
        <v>400</v>
      </c>
      <c r="K370" s="30">
        <f t="shared" si="371"/>
        <v>400</v>
      </c>
      <c r="L370" s="30"/>
      <c r="M370" s="30"/>
      <c r="N370" s="30"/>
      <c r="O370" s="30">
        <f t="shared" si="362"/>
        <v>400</v>
      </c>
      <c r="P370" s="30">
        <f t="shared" si="363"/>
        <v>400</v>
      </c>
      <c r="Q370" s="31">
        <f t="shared" si="364"/>
        <v>400</v>
      </c>
      <c r="R370" s="65">
        <f>R371</f>
        <v>25</v>
      </c>
      <c r="S370" s="65"/>
      <c r="T370" s="65"/>
      <c r="U370" s="83">
        <f t="shared" si="323"/>
        <v>425</v>
      </c>
      <c r="V370" s="83">
        <f t="shared" si="324"/>
        <v>400</v>
      </c>
      <c r="W370" s="83">
        <f t="shared" si="325"/>
        <v>400</v>
      </c>
      <c r="X370" s="83"/>
      <c r="Y370" s="83"/>
      <c r="Z370" s="83"/>
      <c r="AA370" s="83">
        <f t="shared" si="365"/>
        <v>425</v>
      </c>
      <c r="AB370" s="83">
        <f t="shared" si="366"/>
        <v>400</v>
      </c>
      <c r="AC370" s="83">
        <f t="shared" si="367"/>
        <v>400</v>
      </c>
    </row>
    <row r="371" spans="1:29" s="3" customFormat="1" ht="22.5" x14ac:dyDescent="0.2">
      <c r="A371" s="23" t="s">
        <v>81</v>
      </c>
      <c r="B371" s="24">
        <v>78</v>
      </c>
      <c r="C371" s="25">
        <v>701</v>
      </c>
      <c r="D371" s="26" t="s">
        <v>154</v>
      </c>
      <c r="E371" s="27" t="s">
        <v>3</v>
      </c>
      <c r="F371" s="26" t="s">
        <v>2</v>
      </c>
      <c r="G371" s="28" t="s">
        <v>259</v>
      </c>
      <c r="H371" s="29">
        <v>600</v>
      </c>
      <c r="I371" s="30">
        <f>I372</f>
        <v>400</v>
      </c>
      <c r="J371" s="30">
        <f t="shared" si="371"/>
        <v>400</v>
      </c>
      <c r="K371" s="30">
        <f t="shared" si="371"/>
        <v>400</v>
      </c>
      <c r="L371" s="30"/>
      <c r="M371" s="30"/>
      <c r="N371" s="30"/>
      <c r="O371" s="30">
        <f t="shared" si="362"/>
        <v>400</v>
      </c>
      <c r="P371" s="30">
        <f t="shared" si="363"/>
        <v>400</v>
      </c>
      <c r="Q371" s="31">
        <f t="shared" si="364"/>
        <v>400</v>
      </c>
      <c r="R371" s="65">
        <f>R372</f>
        <v>25</v>
      </c>
      <c r="S371" s="65"/>
      <c r="T371" s="65"/>
      <c r="U371" s="83">
        <f t="shared" si="323"/>
        <v>425</v>
      </c>
      <c r="V371" s="83">
        <f t="shared" si="324"/>
        <v>400</v>
      </c>
      <c r="W371" s="83">
        <f t="shared" si="325"/>
        <v>400</v>
      </c>
      <c r="X371" s="83"/>
      <c r="Y371" s="83"/>
      <c r="Z371" s="83"/>
      <c r="AA371" s="83">
        <f t="shared" si="365"/>
        <v>425</v>
      </c>
      <c r="AB371" s="83">
        <f t="shared" si="366"/>
        <v>400</v>
      </c>
      <c r="AC371" s="83">
        <f t="shared" si="367"/>
        <v>400</v>
      </c>
    </row>
    <row r="372" spans="1:29" s="3" customFormat="1" x14ac:dyDescent="0.2">
      <c r="A372" s="23" t="s">
        <v>155</v>
      </c>
      <c r="B372" s="24">
        <v>78</v>
      </c>
      <c r="C372" s="25">
        <v>701</v>
      </c>
      <c r="D372" s="26" t="s">
        <v>154</v>
      </c>
      <c r="E372" s="27" t="s">
        <v>3</v>
      </c>
      <c r="F372" s="26" t="s">
        <v>2</v>
      </c>
      <c r="G372" s="28" t="s">
        <v>259</v>
      </c>
      <c r="H372" s="29">
        <v>610</v>
      </c>
      <c r="I372" s="30">
        <v>400</v>
      </c>
      <c r="J372" s="30">
        <v>400</v>
      </c>
      <c r="K372" s="30">
        <v>400</v>
      </c>
      <c r="L372" s="30"/>
      <c r="M372" s="30"/>
      <c r="N372" s="30"/>
      <c r="O372" s="30">
        <f t="shared" si="362"/>
        <v>400</v>
      </c>
      <c r="P372" s="30">
        <f t="shared" si="363"/>
        <v>400</v>
      </c>
      <c r="Q372" s="31">
        <f t="shared" si="364"/>
        <v>400</v>
      </c>
      <c r="R372" s="65">
        <v>25</v>
      </c>
      <c r="S372" s="65"/>
      <c r="T372" s="65"/>
      <c r="U372" s="83">
        <f t="shared" si="323"/>
        <v>425</v>
      </c>
      <c r="V372" s="83">
        <f t="shared" si="324"/>
        <v>400</v>
      </c>
      <c r="W372" s="83">
        <f t="shared" si="325"/>
        <v>400</v>
      </c>
      <c r="X372" s="83"/>
      <c r="Y372" s="83"/>
      <c r="Z372" s="83"/>
      <c r="AA372" s="83">
        <f t="shared" si="365"/>
        <v>425</v>
      </c>
      <c r="AB372" s="83">
        <f t="shared" si="366"/>
        <v>400</v>
      </c>
      <c r="AC372" s="83">
        <f t="shared" si="367"/>
        <v>400</v>
      </c>
    </row>
    <row r="373" spans="1:29" s="3" customFormat="1" x14ac:dyDescent="0.2">
      <c r="A373" s="23" t="s">
        <v>197</v>
      </c>
      <c r="B373" s="24">
        <v>78</v>
      </c>
      <c r="C373" s="25">
        <v>702</v>
      </c>
      <c r="D373" s="26" t="s">
        <v>7</v>
      </c>
      <c r="E373" s="27" t="s">
        <v>7</v>
      </c>
      <c r="F373" s="26" t="s">
        <v>7</v>
      </c>
      <c r="G373" s="28" t="s">
        <v>7</v>
      </c>
      <c r="H373" s="29" t="s">
        <v>7</v>
      </c>
      <c r="I373" s="30">
        <f>I374</f>
        <v>450683.60000000003</v>
      </c>
      <c r="J373" s="30">
        <f t="shared" ref="J373:K373" si="372">J374</f>
        <v>468210</v>
      </c>
      <c r="K373" s="30">
        <f t="shared" si="372"/>
        <v>495642</v>
      </c>
      <c r="L373" s="30">
        <f>L374</f>
        <v>4467.9782500000001</v>
      </c>
      <c r="M373" s="30">
        <f t="shared" ref="M373:N373" si="373">M374</f>
        <v>0</v>
      </c>
      <c r="N373" s="30">
        <f t="shared" si="373"/>
        <v>0</v>
      </c>
      <c r="O373" s="30">
        <f t="shared" si="362"/>
        <v>455151.57825000002</v>
      </c>
      <c r="P373" s="30">
        <f t="shared" si="363"/>
        <v>468210</v>
      </c>
      <c r="Q373" s="31">
        <f t="shared" si="364"/>
        <v>495642</v>
      </c>
      <c r="R373" s="65">
        <f>R374</f>
        <v>5718.4745199999998</v>
      </c>
      <c r="S373" s="65"/>
      <c r="T373" s="65"/>
      <c r="U373" s="83">
        <f t="shared" si="323"/>
        <v>460870.05277000001</v>
      </c>
      <c r="V373" s="83">
        <f t="shared" si="324"/>
        <v>468210</v>
      </c>
      <c r="W373" s="83">
        <f t="shared" si="325"/>
        <v>495642</v>
      </c>
      <c r="X373" s="83">
        <f>X374</f>
        <v>2973.4420300000002</v>
      </c>
      <c r="Y373" s="83"/>
      <c r="Z373" s="83"/>
      <c r="AA373" s="83">
        <f t="shared" si="365"/>
        <v>463843.49479999999</v>
      </c>
      <c r="AB373" s="83">
        <f t="shared" si="366"/>
        <v>468210</v>
      </c>
      <c r="AC373" s="83">
        <f t="shared" si="367"/>
        <v>495642</v>
      </c>
    </row>
    <row r="374" spans="1:29" s="3" customFormat="1" ht="33.75" x14ac:dyDescent="0.2">
      <c r="A374" s="34" t="s">
        <v>327</v>
      </c>
      <c r="B374" s="24">
        <v>78</v>
      </c>
      <c r="C374" s="25">
        <v>702</v>
      </c>
      <c r="D374" s="26" t="s">
        <v>154</v>
      </c>
      <c r="E374" s="27" t="s">
        <v>3</v>
      </c>
      <c r="F374" s="26" t="s">
        <v>2</v>
      </c>
      <c r="G374" s="28" t="s">
        <v>9</v>
      </c>
      <c r="H374" s="29" t="s">
        <v>7</v>
      </c>
      <c r="I374" s="30">
        <f>I375+I378+I381+I384+I393+I401+I404+I407+I413+I417+I410+I398</f>
        <v>450683.60000000003</v>
      </c>
      <c r="J374" s="30">
        <f t="shared" ref="J374:K374" si="374">J375+J378+J381+J384+J393+J401+J404+J407+J413+J417+J410+J398</f>
        <v>468210</v>
      </c>
      <c r="K374" s="30">
        <f t="shared" si="374"/>
        <v>495642</v>
      </c>
      <c r="L374" s="30">
        <f>L378+L375+L381+L384+L393+L398+L401+L404+L407+L410+L413+L417+L387</f>
        <v>4467.9782500000001</v>
      </c>
      <c r="M374" s="30">
        <f t="shared" ref="M374:N374" si="375">M378+M375+M381+M384+M393+M398+M401+M404+M407+M410+M413+M417</f>
        <v>0</v>
      </c>
      <c r="N374" s="30">
        <f t="shared" si="375"/>
        <v>0</v>
      </c>
      <c r="O374" s="30">
        <f t="shared" si="362"/>
        <v>455151.57825000002</v>
      </c>
      <c r="P374" s="30">
        <f t="shared" si="363"/>
        <v>468210</v>
      </c>
      <c r="Q374" s="31">
        <f t="shared" si="364"/>
        <v>495642</v>
      </c>
      <c r="R374" s="65">
        <f>R393+R417+R410</f>
        <v>5718.4745199999998</v>
      </c>
      <c r="S374" s="65"/>
      <c r="T374" s="65"/>
      <c r="U374" s="83">
        <f t="shared" si="323"/>
        <v>460870.05277000001</v>
      </c>
      <c r="V374" s="83">
        <f t="shared" si="324"/>
        <v>468210</v>
      </c>
      <c r="W374" s="83">
        <f t="shared" si="325"/>
        <v>495642</v>
      </c>
      <c r="X374" s="83">
        <f>X393+X390</f>
        <v>2973.4420300000002</v>
      </c>
      <c r="Y374" s="83"/>
      <c r="Z374" s="83"/>
      <c r="AA374" s="83">
        <f t="shared" si="365"/>
        <v>463843.49479999999</v>
      </c>
      <c r="AB374" s="83">
        <f t="shared" si="366"/>
        <v>468210</v>
      </c>
      <c r="AC374" s="83">
        <f t="shared" si="367"/>
        <v>495642</v>
      </c>
    </row>
    <row r="375" spans="1:29" s="3" customFormat="1" ht="67.5" x14ac:dyDescent="0.2">
      <c r="A375" s="23" t="s">
        <v>187</v>
      </c>
      <c r="B375" s="24">
        <v>78</v>
      </c>
      <c r="C375" s="25">
        <v>702</v>
      </c>
      <c r="D375" s="26" t="s">
        <v>154</v>
      </c>
      <c r="E375" s="27" t="s">
        <v>3</v>
      </c>
      <c r="F375" s="26" t="s">
        <v>2</v>
      </c>
      <c r="G375" s="28" t="s">
        <v>186</v>
      </c>
      <c r="H375" s="29" t="s">
        <v>7</v>
      </c>
      <c r="I375" s="30">
        <f>I376</f>
        <v>24060</v>
      </c>
      <c r="J375" s="30">
        <f t="shared" ref="J375:K375" si="376">J376</f>
        <v>25045</v>
      </c>
      <c r="K375" s="30">
        <f t="shared" si="376"/>
        <v>26050</v>
      </c>
      <c r="L375" s="30"/>
      <c r="M375" s="30"/>
      <c r="N375" s="30"/>
      <c r="O375" s="30">
        <f t="shared" si="362"/>
        <v>24060</v>
      </c>
      <c r="P375" s="30">
        <f t="shared" si="363"/>
        <v>25045</v>
      </c>
      <c r="Q375" s="31">
        <f t="shared" si="364"/>
        <v>26050</v>
      </c>
      <c r="R375" s="65"/>
      <c r="S375" s="65"/>
      <c r="T375" s="65"/>
      <c r="U375" s="83">
        <f t="shared" si="323"/>
        <v>24060</v>
      </c>
      <c r="V375" s="83">
        <f t="shared" si="324"/>
        <v>25045</v>
      </c>
      <c r="W375" s="83">
        <f t="shared" si="325"/>
        <v>26050</v>
      </c>
      <c r="X375" s="83"/>
      <c r="Y375" s="83"/>
      <c r="Z375" s="83"/>
      <c r="AA375" s="83">
        <f t="shared" si="365"/>
        <v>24060</v>
      </c>
      <c r="AB375" s="83">
        <f t="shared" si="366"/>
        <v>25045</v>
      </c>
      <c r="AC375" s="83">
        <f t="shared" si="367"/>
        <v>26050</v>
      </c>
    </row>
    <row r="376" spans="1:29" s="3" customFormat="1" ht="22.5" x14ac:dyDescent="0.2">
      <c r="A376" s="23" t="s">
        <v>81</v>
      </c>
      <c r="B376" s="24">
        <v>78</v>
      </c>
      <c r="C376" s="25">
        <v>702</v>
      </c>
      <c r="D376" s="26" t="s">
        <v>154</v>
      </c>
      <c r="E376" s="27" t="s">
        <v>3</v>
      </c>
      <c r="F376" s="26" t="s">
        <v>2</v>
      </c>
      <c r="G376" s="28" t="s">
        <v>186</v>
      </c>
      <c r="H376" s="29">
        <v>600</v>
      </c>
      <c r="I376" s="30">
        <f>I377</f>
        <v>24060</v>
      </c>
      <c r="J376" s="30">
        <f t="shared" ref="J376:K376" si="377">J377</f>
        <v>25045</v>
      </c>
      <c r="K376" s="30">
        <f t="shared" si="377"/>
        <v>26050</v>
      </c>
      <c r="L376" s="30"/>
      <c r="M376" s="30"/>
      <c r="N376" s="30"/>
      <c r="O376" s="30">
        <f t="shared" si="362"/>
        <v>24060</v>
      </c>
      <c r="P376" s="30">
        <f t="shared" si="363"/>
        <v>25045</v>
      </c>
      <c r="Q376" s="31">
        <f t="shared" si="364"/>
        <v>26050</v>
      </c>
      <c r="R376" s="65"/>
      <c r="S376" s="65"/>
      <c r="T376" s="65"/>
      <c r="U376" s="83">
        <f t="shared" si="323"/>
        <v>24060</v>
      </c>
      <c r="V376" s="83">
        <f t="shared" si="324"/>
        <v>25045</v>
      </c>
      <c r="W376" s="83">
        <f t="shared" si="325"/>
        <v>26050</v>
      </c>
      <c r="X376" s="83"/>
      <c r="Y376" s="83"/>
      <c r="Z376" s="83"/>
      <c r="AA376" s="83">
        <f t="shared" si="365"/>
        <v>24060</v>
      </c>
      <c r="AB376" s="83">
        <f t="shared" si="366"/>
        <v>25045</v>
      </c>
      <c r="AC376" s="83">
        <f t="shared" si="367"/>
        <v>26050</v>
      </c>
    </row>
    <row r="377" spans="1:29" s="3" customFormat="1" x14ac:dyDescent="0.2">
      <c r="A377" s="23" t="s">
        <v>155</v>
      </c>
      <c r="B377" s="24">
        <v>78</v>
      </c>
      <c r="C377" s="25">
        <v>702</v>
      </c>
      <c r="D377" s="26" t="s">
        <v>154</v>
      </c>
      <c r="E377" s="27" t="s">
        <v>3</v>
      </c>
      <c r="F377" s="26" t="s">
        <v>2</v>
      </c>
      <c r="G377" s="28" t="s">
        <v>186</v>
      </c>
      <c r="H377" s="29">
        <v>610</v>
      </c>
      <c r="I377" s="30">
        <v>24060</v>
      </c>
      <c r="J377" s="30">
        <v>25045</v>
      </c>
      <c r="K377" s="30">
        <v>26050</v>
      </c>
      <c r="L377" s="30"/>
      <c r="M377" s="30"/>
      <c r="N377" s="30"/>
      <c r="O377" s="30">
        <f t="shared" si="362"/>
        <v>24060</v>
      </c>
      <c r="P377" s="30">
        <f t="shared" si="363"/>
        <v>25045</v>
      </c>
      <c r="Q377" s="31">
        <f t="shared" si="364"/>
        <v>26050</v>
      </c>
      <c r="R377" s="65"/>
      <c r="S377" s="65"/>
      <c r="T377" s="65"/>
      <c r="U377" s="83">
        <f t="shared" si="323"/>
        <v>24060</v>
      </c>
      <c r="V377" s="83">
        <f t="shared" si="324"/>
        <v>25045</v>
      </c>
      <c r="W377" s="83">
        <f t="shared" si="325"/>
        <v>26050</v>
      </c>
      <c r="X377" s="83"/>
      <c r="Y377" s="83"/>
      <c r="Z377" s="83"/>
      <c r="AA377" s="83">
        <f t="shared" si="365"/>
        <v>24060</v>
      </c>
      <c r="AB377" s="83">
        <f t="shared" si="366"/>
        <v>25045</v>
      </c>
      <c r="AC377" s="83">
        <f t="shared" si="367"/>
        <v>26050</v>
      </c>
    </row>
    <row r="378" spans="1:29" s="3" customFormat="1" x14ac:dyDescent="0.2">
      <c r="A378" s="23" t="s">
        <v>196</v>
      </c>
      <c r="B378" s="24">
        <v>78</v>
      </c>
      <c r="C378" s="25">
        <v>702</v>
      </c>
      <c r="D378" s="26" t="s">
        <v>154</v>
      </c>
      <c r="E378" s="27" t="s">
        <v>3</v>
      </c>
      <c r="F378" s="26" t="s">
        <v>2</v>
      </c>
      <c r="G378" s="28" t="s">
        <v>195</v>
      </c>
      <c r="H378" s="29" t="s">
        <v>7</v>
      </c>
      <c r="I378" s="30">
        <f>I379</f>
        <v>278182</v>
      </c>
      <c r="J378" s="30">
        <f t="shared" ref="J378:K378" si="378">J379</f>
        <v>290857.09999999998</v>
      </c>
      <c r="K378" s="30">
        <f t="shared" si="378"/>
        <v>313327</v>
      </c>
      <c r="L378" s="30">
        <f>L379</f>
        <v>3381.951</v>
      </c>
      <c r="M378" s="30">
        <f t="shared" ref="M378:M379" si="379">M379</f>
        <v>0</v>
      </c>
      <c r="N378" s="30">
        <f t="shared" ref="N378:N379" si="380">N379</f>
        <v>0</v>
      </c>
      <c r="O378" s="30">
        <f t="shared" si="362"/>
        <v>281563.951</v>
      </c>
      <c r="P378" s="30">
        <f t="shared" si="363"/>
        <v>290857.09999999998</v>
      </c>
      <c r="Q378" s="31">
        <f t="shared" si="364"/>
        <v>313327</v>
      </c>
      <c r="R378" s="65"/>
      <c r="S378" s="65"/>
      <c r="T378" s="65"/>
      <c r="U378" s="83">
        <f t="shared" si="323"/>
        <v>281563.951</v>
      </c>
      <c r="V378" s="83">
        <f t="shared" si="324"/>
        <v>290857.09999999998</v>
      </c>
      <c r="W378" s="83">
        <f t="shared" si="325"/>
        <v>313327</v>
      </c>
      <c r="X378" s="83"/>
      <c r="Y378" s="83"/>
      <c r="Z378" s="83"/>
      <c r="AA378" s="83">
        <f t="shared" si="365"/>
        <v>281563.951</v>
      </c>
      <c r="AB378" s="83">
        <f t="shared" si="366"/>
        <v>290857.09999999998</v>
      </c>
      <c r="AC378" s="83">
        <f t="shared" si="367"/>
        <v>313327</v>
      </c>
    </row>
    <row r="379" spans="1:29" s="3" customFormat="1" ht="22.5" x14ac:dyDescent="0.2">
      <c r="A379" s="23" t="s">
        <v>81</v>
      </c>
      <c r="B379" s="24">
        <v>78</v>
      </c>
      <c r="C379" s="25">
        <v>702</v>
      </c>
      <c r="D379" s="26" t="s">
        <v>154</v>
      </c>
      <c r="E379" s="27" t="s">
        <v>3</v>
      </c>
      <c r="F379" s="26" t="s">
        <v>2</v>
      </c>
      <c r="G379" s="28" t="s">
        <v>195</v>
      </c>
      <c r="H379" s="29">
        <v>600</v>
      </c>
      <c r="I379" s="30">
        <f>I380</f>
        <v>278182</v>
      </c>
      <c r="J379" s="30">
        <f t="shared" ref="J379:K379" si="381">J380</f>
        <v>290857.09999999998</v>
      </c>
      <c r="K379" s="30">
        <f t="shared" si="381"/>
        <v>313327</v>
      </c>
      <c r="L379" s="30">
        <f>L380</f>
        <v>3381.951</v>
      </c>
      <c r="M379" s="30">
        <f t="shared" si="379"/>
        <v>0</v>
      </c>
      <c r="N379" s="30">
        <f t="shared" si="380"/>
        <v>0</v>
      </c>
      <c r="O379" s="30">
        <f t="shared" si="362"/>
        <v>281563.951</v>
      </c>
      <c r="P379" s="30">
        <f t="shared" si="363"/>
        <v>290857.09999999998</v>
      </c>
      <c r="Q379" s="31">
        <f t="shared" si="364"/>
        <v>313327</v>
      </c>
      <c r="R379" s="65"/>
      <c r="S379" s="65"/>
      <c r="T379" s="65"/>
      <c r="U379" s="83">
        <f t="shared" si="323"/>
        <v>281563.951</v>
      </c>
      <c r="V379" s="83">
        <f t="shared" si="324"/>
        <v>290857.09999999998</v>
      </c>
      <c r="W379" s="83">
        <f t="shared" si="325"/>
        <v>313327</v>
      </c>
      <c r="X379" s="83"/>
      <c r="Y379" s="83"/>
      <c r="Z379" s="83"/>
      <c r="AA379" s="83">
        <f t="shared" si="365"/>
        <v>281563.951</v>
      </c>
      <c r="AB379" s="83">
        <f t="shared" si="366"/>
        <v>290857.09999999998</v>
      </c>
      <c r="AC379" s="83">
        <f t="shared" si="367"/>
        <v>313327</v>
      </c>
    </row>
    <row r="380" spans="1:29" s="3" customFormat="1" x14ac:dyDescent="0.2">
      <c r="A380" s="23" t="s">
        <v>155</v>
      </c>
      <c r="B380" s="24">
        <v>78</v>
      </c>
      <c r="C380" s="25">
        <v>702</v>
      </c>
      <c r="D380" s="26" t="s">
        <v>154</v>
      </c>
      <c r="E380" s="27" t="s">
        <v>3</v>
      </c>
      <c r="F380" s="26" t="s">
        <v>2</v>
      </c>
      <c r="G380" s="28" t="s">
        <v>195</v>
      </c>
      <c r="H380" s="29">
        <v>610</v>
      </c>
      <c r="I380" s="30">
        <v>278182</v>
      </c>
      <c r="J380" s="30">
        <v>290857.09999999998</v>
      </c>
      <c r="K380" s="30">
        <v>313327</v>
      </c>
      <c r="L380" s="30">
        <v>3381.951</v>
      </c>
      <c r="M380" s="30">
        <v>0</v>
      </c>
      <c r="N380" s="30">
        <v>0</v>
      </c>
      <c r="O380" s="30">
        <f t="shared" si="362"/>
        <v>281563.951</v>
      </c>
      <c r="P380" s="30">
        <f t="shared" si="363"/>
        <v>290857.09999999998</v>
      </c>
      <c r="Q380" s="31">
        <f t="shared" si="364"/>
        <v>313327</v>
      </c>
      <c r="R380" s="65"/>
      <c r="S380" s="65"/>
      <c r="T380" s="65"/>
      <c r="U380" s="83">
        <f t="shared" si="323"/>
        <v>281563.951</v>
      </c>
      <c r="V380" s="83">
        <f t="shared" si="324"/>
        <v>290857.09999999998</v>
      </c>
      <c r="W380" s="83">
        <f t="shared" si="325"/>
        <v>313327</v>
      </c>
      <c r="X380" s="83"/>
      <c r="Y380" s="83"/>
      <c r="Z380" s="83"/>
      <c r="AA380" s="83">
        <f t="shared" si="365"/>
        <v>281563.951</v>
      </c>
      <c r="AB380" s="83">
        <f t="shared" si="366"/>
        <v>290857.09999999998</v>
      </c>
      <c r="AC380" s="83">
        <f t="shared" si="367"/>
        <v>313327</v>
      </c>
    </row>
    <row r="381" spans="1:29" s="3" customFormat="1" ht="22.5" x14ac:dyDescent="0.2">
      <c r="A381" s="23" t="s">
        <v>185</v>
      </c>
      <c r="B381" s="24">
        <v>78</v>
      </c>
      <c r="C381" s="25">
        <v>702</v>
      </c>
      <c r="D381" s="26" t="s">
        <v>154</v>
      </c>
      <c r="E381" s="27" t="s">
        <v>3</v>
      </c>
      <c r="F381" s="26" t="s">
        <v>2</v>
      </c>
      <c r="G381" s="28" t="s">
        <v>184</v>
      </c>
      <c r="H381" s="29" t="s">
        <v>7</v>
      </c>
      <c r="I381" s="30">
        <f>I382</f>
        <v>6915.2</v>
      </c>
      <c r="J381" s="30">
        <f t="shared" ref="J381:K381" si="382">J382</f>
        <v>7053.2</v>
      </c>
      <c r="K381" s="30">
        <f t="shared" si="382"/>
        <v>7135.3</v>
      </c>
      <c r="L381" s="30"/>
      <c r="M381" s="30"/>
      <c r="N381" s="30"/>
      <c r="O381" s="30">
        <f t="shared" si="362"/>
        <v>6915.2</v>
      </c>
      <c r="P381" s="30">
        <f t="shared" si="363"/>
        <v>7053.2</v>
      </c>
      <c r="Q381" s="31">
        <f t="shared" si="364"/>
        <v>7135.3</v>
      </c>
      <c r="R381" s="65"/>
      <c r="S381" s="65"/>
      <c r="T381" s="65"/>
      <c r="U381" s="83">
        <f t="shared" si="323"/>
        <v>6915.2</v>
      </c>
      <c r="V381" s="83">
        <f t="shared" si="324"/>
        <v>7053.2</v>
      </c>
      <c r="W381" s="83">
        <f t="shared" si="325"/>
        <v>7135.3</v>
      </c>
      <c r="X381" s="83"/>
      <c r="Y381" s="83"/>
      <c r="Z381" s="83"/>
      <c r="AA381" s="83">
        <f t="shared" si="365"/>
        <v>6915.2</v>
      </c>
      <c r="AB381" s="83">
        <f t="shared" si="366"/>
        <v>7053.2</v>
      </c>
      <c r="AC381" s="83">
        <f t="shared" si="367"/>
        <v>7135.3</v>
      </c>
    </row>
    <row r="382" spans="1:29" s="3" customFormat="1" ht="22.5" x14ac:dyDescent="0.2">
      <c r="A382" s="23" t="s">
        <v>81</v>
      </c>
      <c r="B382" s="24">
        <v>78</v>
      </c>
      <c r="C382" s="25">
        <v>702</v>
      </c>
      <c r="D382" s="26" t="s">
        <v>154</v>
      </c>
      <c r="E382" s="27" t="s">
        <v>3</v>
      </c>
      <c r="F382" s="26" t="s">
        <v>2</v>
      </c>
      <c r="G382" s="28" t="s">
        <v>184</v>
      </c>
      <c r="H382" s="29">
        <v>600</v>
      </c>
      <c r="I382" s="30">
        <f>I383</f>
        <v>6915.2</v>
      </c>
      <c r="J382" s="30">
        <f t="shared" ref="J382:K382" si="383">J383</f>
        <v>7053.2</v>
      </c>
      <c r="K382" s="30">
        <f t="shared" si="383"/>
        <v>7135.3</v>
      </c>
      <c r="L382" s="30"/>
      <c r="M382" s="30"/>
      <c r="N382" s="30"/>
      <c r="O382" s="30">
        <f t="shared" si="362"/>
        <v>6915.2</v>
      </c>
      <c r="P382" s="30">
        <f t="shared" si="363"/>
        <v>7053.2</v>
      </c>
      <c r="Q382" s="31">
        <f t="shared" si="364"/>
        <v>7135.3</v>
      </c>
      <c r="R382" s="65"/>
      <c r="S382" s="65"/>
      <c r="T382" s="65"/>
      <c r="U382" s="83">
        <f t="shared" si="323"/>
        <v>6915.2</v>
      </c>
      <c r="V382" s="83">
        <f t="shared" si="324"/>
        <v>7053.2</v>
      </c>
      <c r="W382" s="83">
        <f t="shared" si="325"/>
        <v>7135.3</v>
      </c>
      <c r="X382" s="83"/>
      <c r="Y382" s="83"/>
      <c r="Z382" s="83"/>
      <c r="AA382" s="83">
        <f t="shared" si="365"/>
        <v>6915.2</v>
      </c>
      <c r="AB382" s="83">
        <f t="shared" si="366"/>
        <v>7053.2</v>
      </c>
      <c r="AC382" s="83">
        <f t="shared" si="367"/>
        <v>7135.3</v>
      </c>
    </row>
    <row r="383" spans="1:29" s="3" customFormat="1" x14ac:dyDescent="0.2">
      <c r="A383" s="23" t="s">
        <v>155</v>
      </c>
      <c r="B383" s="24">
        <v>78</v>
      </c>
      <c r="C383" s="25">
        <v>702</v>
      </c>
      <c r="D383" s="26" t="s">
        <v>154</v>
      </c>
      <c r="E383" s="27" t="s">
        <v>3</v>
      </c>
      <c r="F383" s="26" t="s">
        <v>2</v>
      </c>
      <c r="G383" s="28" t="s">
        <v>184</v>
      </c>
      <c r="H383" s="29">
        <v>610</v>
      </c>
      <c r="I383" s="30">
        <v>6915.2</v>
      </c>
      <c r="J383" s="30">
        <v>7053.2</v>
      </c>
      <c r="K383" s="30">
        <v>7135.3</v>
      </c>
      <c r="L383" s="30"/>
      <c r="M383" s="30"/>
      <c r="N383" s="30"/>
      <c r="O383" s="30">
        <f t="shared" si="362"/>
        <v>6915.2</v>
      </c>
      <c r="P383" s="30">
        <f t="shared" si="363"/>
        <v>7053.2</v>
      </c>
      <c r="Q383" s="31">
        <f t="shared" si="364"/>
        <v>7135.3</v>
      </c>
      <c r="R383" s="65"/>
      <c r="S383" s="65"/>
      <c r="T383" s="65"/>
      <c r="U383" s="83">
        <f t="shared" si="323"/>
        <v>6915.2</v>
      </c>
      <c r="V383" s="83">
        <f t="shared" si="324"/>
        <v>7053.2</v>
      </c>
      <c r="W383" s="83">
        <f t="shared" si="325"/>
        <v>7135.3</v>
      </c>
      <c r="X383" s="83"/>
      <c r="Y383" s="83"/>
      <c r="Z383" s="83"/>
      <c r="AA383" s="83">
        <f t="shared" si="365"/>
        <v>6915.2</v>
      </c>
      <c r="AB383" s="83">
        <f t="shared" si="366"/>
        <v>7053.2</v>
      </c>
      <c r="AC383" s="83">
        <f t="shared" si="367"/>
        <v>7135.3</v>
      </c>
    </row>
    <row r="384" spans="1:29" s="3" customFormat="1" x14ac:dyDescent="0.2">
      <c r="A384" s="23" t="s">
        <v>194</v>
      </c>
      <c r="B384" s="24">
        <v>78</v>
      </c>
      <c r="C384" s="25">
        <v>702</v>
      </c>
      <c r="D384" s="26" t="s">
        <v>154</v>
      </c>
      <c r="E384" s="27" t="s">
        <v>3</v>
      </c>
      <c r="F384" s="26" t="s">
        <v>2</v>
      </c>
      <c r="G384" s="28" t="s">
        <v>193</v>
      </c>
      <c r="H384" s="29" t="s">
        <v>7</v>
      </c>
      <c r="I384" s="30">
        <f>I385</f>
        <v>200</v>
      </c>
      <c r="J384" s="30">
        <f t="shared" ref="J384:K384" si="384">J385</f>
        <v>100</v>
      </c>
      <c r="K384" s="30">
        <f t="shared" si="384"/>
        <v>100</v>
      </c>
      <c r="L384" s="30"/>
      <c r="M384" s="30"/>
      <c r="N384" s="30"/>
      <c r="O384" s="30">
        <f t="shared" si="362"/>
        <v>200</v>
      </c>
      <c r="P384" s="30">
        <f t="shared" si="363"/>
        <v>100</v>
      </c>
      <c r="Q384" s="31">
        <f t="shared" si="364"/>
        <v>100</v>
      </c>
      <c r="R384" s="65"/>
      <c r="S384" s="65"/>
      <c r="T384" s="65"/>
      <c r="U384" s="83">
        <f t="shared" si="323"/>
        <v>200</v>
      </c>
      <c r="V384" s="83">
        <f t="shared" si="324"/>
        <v>100</v>
      </c>
      <c r="W384" s="83">
        <f t="shared" si="325"/>
        <v>100</v>
      </c>
      <c r="X384" s="83"/>
      <c r="Y384" s="83"/>
      <c r="Z384" s="83"/>
      <c r="AA384" s="83">
        <f t="shared" si="365"/>
        <v>200</v>
      </c>
      <c r="AB384" s="83">
        <f t="shared" si="366"/>
        <v>100</v>
      </c>
      <c r="AC384" s="83">
        <f t="shared" si="367"/>
        <v>100</v>
      </c>
    </row>
    <row r="385" spans="1:29" s="3" customFormat="1" ht="22.5" x14ac:dyDescent="0.2">
      <c r="A385" s="23" t="s">
        <v>81</v>
      </c>
      <c r="B385" s="24">
        <v>78</v>
      </c>
      <c r="C385" s="25">
        <v>702</v>
      </c>
      <c r="D385" s="26" t="s">
        <v>154</v>
      </c>
      <c r="E385" s="27" t="s">
        <v>3</v>
      </c>
      <c r="F385" s="26" t="s">
        <v>2</v>
      </c>
      <c r="G385" s="28" t="s">
        <v>193</v>
      </c>
      <c r="H385" s="29">
        <v>600</v>
      </c>
      <c r="I385" s="30">
        <f>I386</f>
        <v>200</v>
      </c>
      <c r="J385" s="30">
        <f t="shared" ref="J385:K385" si="385">J386</f>
        <v>100</v>
      </c>
      <c r="K385" s="30">
        <f t="shared" si="385"/>
        <v>100</v>
      </c>
      <c r="L385" s="30"/>
      <c r="M385" s="30"/>
      <c r="N385" s="30"/>
      <c r="O385" s="30">
        <f t="shared" si="362"/>
        <v>200</v>
      </c>
      <c r="P385" s="30">
        <f t="shared" si="363"/>
        <v>100</v>
      </c>
      <c r="Q385" s="31">
        <f t="shared" si="364"/>
        <v>100</v>
      </c>
      <c r="R385" s="65"/>
      <c r="S385" s="65"/>
      <c r="T385" s="65"/>
      <c r="U385" s="83">
        <f t="shared" si="323"/>
        <v>200</v>
      </c>
      <c r="V385" s="83">
        <f t="shared" si="324"/>
        <v>100</v>
      </c>
      <c r="W385" s="83">
        <f t="shared" si="325"/>
        <v>100</v>
      </c>
      <c r="X385" s="83"/>
      <c r="Y385" s="83"/>
      <c r="Z385" s="83"/>
      <c r="AA385" s="83">
        <f t="shared" si="365"/>
        <v>200</v>
      </c>
      <c r="AB385" s="83">
        <f t="shared" si="366"/>
        <v>100</v>
      </c>
      <c r="AC385" s="83">
        <f t="shared" si="367"/>
        <v>100</v>
      </c>
    </row>
    <row r="386" spans="1:29" s="3" customFormat="1" x14ac:dyDescent="0.2">
      <c r="A386" s="23" t="s">
        <v>155</v>
      </c>
      <c r="B386" s="24">
        <v>78</v>
      </c>
      <c r="C386" s="25">
        <v>702</v>
      </c>
      <c r="D386" s="26" t="s">
        <v>154</v>
      </c>
      <c r="E386" s="27" t="s">
        <v>3</v>
      </c>
      <c r="F386" s="26" t="s">
        <v>2</v>
      </c>
      <c r="G386" s="28" t="s">
        <v>193</v>
      </c>
      <c r="H386" s="29">
        <v>610</v>
      </c>
      <c r="I386" s="30">
        <v>200</v>
      </c>
      <c r="J386" s="30">
        <v>100</v>
      </c>
      <c r="K386" s="30">
        <v>100</v>
      </c>
      <c r="L386" s="30"/>
      <c r="M386" s="30"/>
      <c r="N386" s="30"/>
      <c r="O386" s="30">
        <f t="shared" si="362"/>
        <v>200</v>
      </c>
      <c r="P386" s="30">
        <f t="shared" si="363"/>
        <v>100</v>
      </c>
      <c r="Q386" s="31">
        <f t="shared" si="364"/>
        <v>100</v>
      </c>
      <c r="R386" s="65"/>
      <c r="S386" s="65"/>
      <c r="T386" s="65"/>
      <c r="U386" s="83">
        <f t="shared" si="323"/>
        <v>200</v>
      </c>
      <c r="V386" s="83">
        <f t="shared" si="324"/>
        <v>100</v>
      </c>
      <c r="W386" s="83">
        <f t="shared" si="325"/>
        <v>100</v>
      </c>
      <c r="X386" s="83"/>
      <c r="Y386" s="83"/>
      <c r="Z386" s="83"/>
      <c r="AA386" s="83">
        <f t="shared" si="365"/>
        <v>200</v>
      </c>
      <c r="AB386" s="83">
        <f t="shared" si="366"/>
        <v>100</v>
      </c>
      <c r="AC386" s="83">
        <f t="shared" si="367"/>
        <v>100</v>
      </c>
    </row>
    <row r="387" spans="1:29" s="3" customFormat="1" ht="33.75" x14ac:dyDescent="0.2">
      <c r="A387" s="23" t="s">
        <v>408</v>
      </c>
      <c r="B387" s="24">
        <v>78</v>
      </c>
      <c r="C387" s="25">
        <v>702</v>
      </c>
      <c r="D387" s="26" t="s">
        <v>154</v>
      </c>
      <c r="E387" s="27" t="s">
        <v>3</v>
      </c>
      <c r="F387" s="26" t="s">
        <v>2</v>
      </c>
      <c r="G387" s="28">
        <v>80640</v>
      </c>
      <c r="H387" s="29"/>
      <c r="I387" s="30">
        <f>I388</f>
        <v>0</v>
      </c>
      <c r="J387" s="30">
        <f t="shared" ref="J387:K388" si="386">J388</f>
        <v>0</v>
      </c>
      <c r="K387" s="30">
        <f t="shared" si="386"/>
        <v>0</v>
      </c>
      <c r="L387" s="30">
        <f t="shared" ref="L387" si="387">L388</f>
        <v>871.40000000000009</v>
      </c>
      <c r="M387" s="30">
        <f t="shared" ref="M387" si="388">M388</f>
        <v>0</v>
      </c>
      <c r="N387" s="30">
        <f t="shared" ref="N387" si="389">N388</f>
        <v>0</v>
      </c>
      <c r="O387" s="30">
        <f t="shared" ref="O387:O389" si="390">I387+L387</f>
        <v>871.40000000000009</v>
      </c>
      <c r="P387" s="30">
        <f t="shared" ref="P387:P389" si="391">J387+M387</f>
        <v>0</v>
      </c>
      <c r="Q387" s="31">
        <f t="shared" ref="Q387:Q389" si="392">K387+N387</f>
        <v>0</v>
      </c>
      <c r="R387" s="65"/>
      <c r="S387" s="65"/>
      <c r="T387" s="65"/>
      <c r="U387" s="83">
        <f t="shared" si="323"/>
        <v>871.40000000000009</v>
      </c>
      <c r="V387" s="83">
        <f t="shared" si="324"/>
        <v>0</v>
      </c>
      <c r="W387" s="83">
        <f t="shared" si="325"/>
        <v>0</v>
      </c>
      <c r="X387" s="83"/>
      <c r="Y387" s="83"/>
      <c r="Z387" s="83"/>
      <c r="AA387" s="83">
        <f t="shared" si="365"/>
        <v>871.40000000000009</v>
      </c>
      <c r="AB387" s="83">
        <f t="shared" si="366"/>
        <v>0</v>
      </c>
      <c r="AC387" s="83">
        <f t="shared" si="367"/>
        <v>0</v>
      </c>
    </row>
    <row r="388" spans="1:29" s="3" customFormat="1" ht="22.5" x14ac:dyDescent="0.2">
      <c r="A388" s="23" t="s">
        <v>81</v>
      </c>
      <c r="B388" s="24">
        <v>78</v>
      </c>
      <c r="C388" s="25">
        <v>702</v>
      </c>
      <c r="D388" s="26" t="s">
        <v>154</v>
      </c>
      <c r="E388" s="27" t="s">
        <v>3</v>
      </c>
      <c r="F388" s="26" t="s">
        <v>2</v>
      </c>
      <c r="G388" s="28">
        <v>80640</v>
      </c>
      <c r="H388" s="29">
        <v>600</v>
      </c>
      <c r="I388" s="30">
        <f>I389</f>
        <v>0</v>
      </c>
      <c r="J388" s="30">
        <f t="shared" si="386"/>
        <v>0</v>
      </c>
      <c r="K388" s="30">
        <f t="shared" si="386"/>
        <v>0</v>
      </c>
      <c r="L388" s="30">
        <f t="shared" ref="L388" si="393">L389</f>
        <v>871.40000000000009</v>
      </c>
      <c r="M388" s="30">
        <f t="shared" ref="M388" si="394">M389</f>
        <v>0</v>
      </c>
      <c r="N388" s="30">
        <f t="shared" ref="N388" si="395">N389</f>
        <v>0</v>
      </c>
      <c r="O388" s="30">
        <f t="shared" si="390"/>
        <v>871.40000000000009</v>
      </c>
      <c r="P388" s="30">
        <f t="shared" si="391"/>
        <v>0</v>
      </c>
      <c r="Q388" s="31">
        <f t="shared" si="392"/>
        <v>0</v>
      </c>
      <c r="R388" s="65"/>
      <c r="S388" s="65"/>
      <c r="T388" s="65"/>
      <c r="U388" s="83">
        <f t="shared" si="323"/>
        <v>871.40000000000009</v>
      </c>
      <c r="V388" s="83">
        <f t="shared" si="324"/>
        <v>0</v>
      </c>
      <c r="W388" s="83">
        <f t="shared" si="325"/>
        <v>0</v>
      </c>
      <c r="X388" s="83"/>
      <c r="Y388" s="83"/>
      <c r="Z388" s="83"/>
      <c r="AA388" s="83">
        <f t="shared" si="365"/>
        <v>871.40000000000009</v>
      </c>
      <c r="AB388" s="83">
        <f t="shared" si="366"/>
        <v>0</v>
      </c>
      <c r="AC388" s="83">
        <f t="shared" si="367"/>
        <v>0</v>
      </c>
    </row>
    <row r="389" spans="1:29" s="3" customFormat="1" x14ac:dyDescent="0.2">
      <c r="A389" s="23" t="s">
        <v>155</v>
      </c>
      <c r="B389" s="24">
        <v>78</v>
      </c>
      <c r="C389" s="25">
        <v>702</v>
      </c>
      <c r="D389" s="26" t="s">
        <v>154</v>
      </c>
      <c r="E389" s="27" t="s">
        <v>3</v>
      </c>
      <c r="F389" s="26" t="s">
        <v>2</v>
      </c>
      <c r="G389" s="28">
        <v>80640</v>
      </c>
      <c r="H389" s="29">
        <v>610</v>
      </c>
      <c r="I389" s="30">
        <v>0</v>
      </c>
      <c r="J389" s="30">
        <v>0</v>
      </c>
      <c r="K389" s="30">
        <v>0</v>
      </c>
      <c r="L389" s="30">
        <f>166.8+704.6</f>
        <v>871.40000000000009</v>
      </c>
      <c r="M389" s="30">
        <v>0</v>
      </c>
      <c r="N389" s="30">
        <v>0</v>
      </c>
      <c r="O389" s="30">
        <f t="shared" si="390"/>
        <v>871.40000000000009</v>
      </c>
      <c r="P389" s="30">
        <f t="shared" si="391"/>
        <v>0</v>
      </c>
      <c r="Q389" s="31">
        <f t="shared" si="392"/>
        <v>0</v>
      </c>
      <c r="R389" s="65"/>
      <c r="S389" s="65"/>
      <c r="T389" s="65"/>
      <c r="U389" s="83">
        <f t="shared" si="323"/>
        <v>871.40000000000009</v>
      </c>
      <c r="V389" s="83">
        <f t="shared" si="324"/>
        <v>0</v>
      </c>
      <c r="W389" s="83">
        <f t="shared" si="325"/>
        <v>0</v>
      </c>
      <c r="X389" s="83"/>
      <c r="Y389" s="83"/>
      <c r="Z389" s="83"/>
      <c r="AA389" s="83">
        <f t="shared" si="365"/>
        <v>871.40000000000009</v>
      </c>
      <c r="AB389" s="83">
        <f t="shared" si="366"/>
        <v>0</v>
      </c>
      <c r="AC389" s="83">
        <f t="shared" si="367"/>
        <v>0</v>
      </c>
    </row>
    <row r="390" spans="1:29" s="3" customFormat="1" ht="22.5" x14ac:dyDescent="0.2">
      <c r="A390" s="23" t="s">
        <v>401</v>
      </c>
      <c r="B390" s="24">
        <v>78</v>
      </c>
      <c r="C390" s="25">
        <v>702</v>
      </c>
      <c r="D390" s="26" t="s">
        <v>154</v>
      </c>
      <c r="E390" s="27" t="s">
        <v>3</v>
      </c>
      <c r="F390" s="26" t="s">
        <v>2</v>
      </c>
      <c r="G390" s="28">
        <v>80790</v>
      </c>
      <c r="H390" s="29"/>
      <c r="I390" s="30"/>
      <c r="J390" s="30"/>
      <c r="K390" s="30"/>
      <c r="L390" s="30"/>
      <c r="M390" s="30"/>
      <c r="N390" s="30"/>
      <c r="O390" s="30"/>
      <c r="P390" s="30"/>
      <c r="Q390" s="31"/>
      <c r="R390" s="65"/>
      <c r="S390" s="65"/>
      <c r="T390" s="65"/>
      <c r="U390" s="83"/>
      <c r="V390" s="83"/>
      <c r="W390" s="83"/>
      <c r="X390" s="83">
        <f>X391</f>
        <v>1000</v>
      </c>
      <c r="Y390" s="83"/>
      <c r="Z390" s="83"/>
      <c r="AA390" s="83">
        <f t="shared" ref="AA390:AA392" si="396">U390+X390</f>
        <v>1000</v>
      </c>
      <c r="AB390" s="83">
        <f t="shared" ref="AB390:AB392" si="397">V390+Y390</f>
        <v>0</v>
      </c>
      <c r="AC390" s="83">
        <f t="shared" ref="AC390:AC392" si="398">W390+Z390</f>
        <v>0</v>
      </c>
    </row>
    <row r="391" spans="1:29" s="3" customFormat="1" ht="22.5" x14ac:dyDescent="0.2">
      <c r="A391" s="23" t="s">
        <v>81</v>
      </c>
      <c r="B391" s="24">
        <v>78</v>
      </c>
      <c r="C391" s="25">
        <v>702</v>
      </c>
      <c r="D391" s="26" t="s">
        <v>154</v>
      </c>
      <c r="E391" s="27" t="s">
        <v>3</v>
      </c>
      <c r="F391" s="26" t="s">
        <v>2</v>
      </c>
      <c r="G391" s="28">
        <v>80790</v>
      </c>
      <c r="H391" s="29">
        <v>600</v>
      </c>
      <c r="I391" s="30"/>
      <c r="J391" s="30"/>
      <c r="K391" s="30"/>
      <c r="L391" s="30"/>
      <c r="M391" s="30"/>
      <c r="N391" s="30"/>
      <c r="O391" s="30"/>
      <c r="P391" s="30"/>
      <c r="Q391" s="31"/>
      <c r="R391" s="65"/>
      <c r="S391" s="65"/>
      <c r="T391" s="65"/>
      <c r="U391" s="83"/>
      <c r="V391" s="83"/>
      <c r="W391" s="83"/>
      <c r="X391" s="83">
        <f>X392</f>
        <v>1000</v>
      </c>
      <c r="Y391" s="83"/>
      <c r="Z391" s="83"/>
      <c r="AA391" s="83">
        <f t="shared" si="396"/>
        <v>1000</v>
      </c>
      <c r="AB391" s="83">
        <f t="shared" si="397"/>
        <v>0</v>
      </c>
      <c r="AC391" s="83">
        <f t="shared" si="398"/>
        <v>0</v>
      </c>
    </row>
    <row r="392" spans="1:29" s="3" customFormat="1" x14ac:dyDescent="0.2">
      <c r="A392" s="23" t="s">
        <v>155</v>
      </c>
      <c r="B392" s="24">
        <v>78</v>
      </c>
      <c r="C392" s="25">
        <v>702</v>
      </c>
      <c r="D392" s="26" t="s">
        <v>154</v>
      </c>
      <c r="E392" s="27" t="s">
        <v>3</v>
      </c>
      <c r="F392" s="26" t="s">
        <v>2</v>
      </c>
      <c r="G392" s="28">
        <v>80790</v>
      </c>
      <c r="H392" s="29">
        <v>610</v>
      </c>
      <c r="I392" s="30"/>
      <c r="J392" s="30"/>
      <c r="K392" s="30"/>
      <c r="L392" s="30"/>
      <c r="M392" s="30"/>
      <c r="N392" s="30"/>
      <c r="O392" s="30"/>
      <c r="P392" s="30"/>
      <c r="Q392" s="31"/>
      <c r="R392" s="65"/>
      <c r="S392" s="65"/>
      <c r="T392" s="65"/>
      <c r="U392" s="83"/>
      <c r="V392" s="83"/>
      <c r="W392" s="83"/>
      <c r="X392" s="83">
        <v>1000</v>
      </c>
      <c r="Y392" s="83"/>
      <c r="Z392" s="83"/>
      <c r="AA392" s="83">
        <f t="shared" si="396"/>
        <v>1000</v>
      </c>
      <c r="AB392" s="83">
        <f t="shared" si="397"/>
        <v>0</v>
      </c>
      <c r="AC392" s="83">
        <f t="shared" si="398"/>
        <v>0</v>
      </c>
    </row>
    <row r="393" spans="1:29" s="3" customFormat="1" x14ac:dyDescent="0.2">
      <c r="A393" s="23" t="s">
        <v>192</v>
      </c>
      <c r="B393" s="24">
        <v>78</v>
      </c>
      <c r="C393" s="25">
        <v>702</v>
      </c>
      <c r="D393" s="26" t="s">
        <v>154</v>
      </c>
      <c r="E393" s="27" t="s">
        <v>3</v>
      </c>
      <c r="F393" s="26" t="s">
        <v>2</v>
      </c>
      <c r="G393" s="28" t="s">
        <v>191</v>
      </c>
      <c r="H393" s="29" t="s">
        <v>7</v>
      </c>
      <c r="I393" s="30">
        <f>I394+I396</f>
        <v>791.2</v>
      </c>
      <c r="J393" s="30">
        <f t="shared" ref="J393:K393" si="399">J394+J396</f>
        <v>150</v>
      </c>
      <c r="K393" s="30">
        <f t="shared" si="399"/>
        <v>150</v>
      </c>
      <c r="L393" s="30">
        <f>L394+L396</f>
        <v>3.89514</v>
      </c>
      <c r="M393" s="30">
        <f t="shared" ref="M393:N393" si="400">M394+M396</f>
        <v>0</v>
      </c>
      <c r="N393" s="30">
        <f t="shared" si="400"/>
        <v>0</v>
      </c>
      <c r="O393" s="30">
        <f t="shared" si="362"/>
        <v>795.09514000000001</v>
      </c>
      <c r="P393" s="30">
        <f t="shared" si="363"/>
        <v>150</v>
      </c>
      <c r="Q393" s="31">
        <f t="shared" si="364"/>
        <v>150</v>
      </c>
      <c r="R393" s="65">
        <f>R396</f>
        <v>1779.3715199999999</v>
      </c>
      <c r="S393" s="65"/>
      <c r="T393" s="65"/>
      <c r="U393" s="83">
        <f t="shared" si="323"/>
        <v>2574.46666</v>
      </c>
      <c r="V393" s="83">
        <f t="shared" si="324"/>
        <v>150</v>
      </c>
      <c r="W393" s="83">
        <f t="shared" si="325"/>
        <v>150</v>
      </c>
      <c r="X393" s="83">
        <f>X396</f>
        <v>1973.4420299999999</v>
      </c>
      <c r="Y393" s="83"/>
      <c r="Z393" s="83"/>
      <c r="AA393" s="83">
        <f t="shared" si="365"/>
        <v>4547.9086900000002</v>
      </c>
      <c r="AB393" s="83">
        <f t="shared" si="366"/>
        <v>150</v>
      </c>
      <c r="AC393" s="83">
        <f t="shared" si="367"/>
        <v>150</v>
      </c>
    </row>
    <row r="394" spans="1:29" s="3" customFormat="1" x14ac:dyDescent="0.2">
      <c r="A394" s="23" t="s">
        <v>40</v>
      </c>
      <c r="B394" s="24">
        <v>78</v>
      </c>
      <c r="C394" s="25">
        <v>702</v>
      </c>
      <c r="D394" s="26" t="s">
        <v>154</v>
      </c>
      <c r="E394" s="27" t="s">
        <v>3</v>
      </c>
      <c r="F394" s="26" t="s">
        <v>2</v>
      </c>
      <c r="G394" s="28" t="s">
        <v>191</v>
      </c>
      <c r="H394" s="29">
        <v>300</v>
      </c>
      <c r="I394" s="30">
        <f>I395</f>
        <v>100</v>
      </c>
      <c r="J394" s="30">
        <f t="shared" ref="J394:K394" si="401">J395</f>
        <v>50</v>
      </c>
      <c r="K394" s="30">
        <f t="shared" si="401"/>
        <v>50</v>
      </c>
      <c r="L394" s="30"/>
      <c r="M394" s="30"/>
      <c r="N394" s="30"/>
      <c r="O394" s="30">
        <f t="shared" si="362"/>
        <v>100</v>
      </c>
      <c r="P394" s="30">
        <f t="shared" si="363"/>
        <v>50</v>
      </c>
      <c r="Q394" s="31">
        <f t="shared" si="364"/>
        <v>50</v>
      </c>
      <c r="R394" s="65"/>
      <c r="S394" s="65"/>
      <c r="T394" s="65"/>
      <c r="U394" s="83">
        <f t="shared" si="323"/>
        <v>100</v>
      </c>
      <c r="V394" s="83">
        <f t="shared" si="324"/>
        <v>50</v>
      </c>
      <c r="W394" s="83">
        <f t="shared" si="325"/>
        <v>50</v>
      </c>
      <c r="X394" s="83"/>
      <c r="Y394" s="83"/>
      <c r="Z394" s="83"/>
      <c r="AA394" s="83">
        <f t="shared" si="365"/>
        <v>100</v>
      </c>
      <c r="AB394" s="83">
        <f t="shared" si="366"/>
        <v>50</v>
      </c>
      <c r="AC394" s="83">
        <f t="shared" si="367"/>
        <v>50</v>
      </c>
    </row>
    <row r="395" spans="1:29" s="3" customFormat="1" ht="22.5" x14ac:dyDescent="0.2">
      <c r="A395" s="23" t="s">
        <v>44</v>
      </c>
      <c r="B395" s="24">
        <v>78</v>
      </c>
      <c r="C395" s="25">
        <v>702</v>
      </c>
      <c r="D395" s="26" t="s">
        <v>154</v>
      </c>
      <c r="E395" s="27" t="s">
        <v>3</v>
      </c>
      <c r="F395" s="26" t="s">
        <v>2</v>
      </c>
      <c r="G395" s="28" t="s">
        <v>191</v>
      </c>
      <c r="H395" s="29">
        <v>320</v>
      </c>
      <c r="I395" s="30">
        <v>100</v>
      </c>
      <c r="J395" s="30">
        <v>50</v>
      </c>
      <c r="K395" s="30">
        <v>50</v>
      </c>
      <c r="L395" s="30"/>
      <c r="M395" s="30"/>
      <c r="N395" s="30"/>
      <c r="O395" s="30">
        <f t="shared" si="362"/>
        <v>100</v>
      </c>
      <c r="P395" s="30">
        <f t="shared" si="363"/>
        <v>50</v>
      </c>
      <c r="Q395" s="31">
        <f t="shared" si="364"/>
        <v>50</v>
      </c>
      <c r="R395" s="65"/>
      <c r="S395" s="65"/>
      <c r="T395" s="65"/>
      <c r="U395" s="83">
        <f t="shared" si="323"/>
        <v>100</v>
      </c>
      <c r="V395" s="83">
        <f t="shared" si="324"/>
        <v>50</v>
      </c>
      <c r="W395" s="83">
        <f t="shared" si="325"/>
        <v>50</v>
      </c>
      <c r="X395" s="83"/>
      <c r="Y395" s="83"/>
      <c r="Z395" s="83"/>
      <c r="AA395" s="83">
        <f t="shared" si="365"/>
        <v>100</v>
      </c>
      <c r="AB395" s="83">
        <f t="shared" si="366"/>
        <v>50</v>
      </c>
      <c r="AC395" s="83">
        <f t="shared" si="367"/>
        <v>50</v>
      </c>
    </row>
    <row r="396" spans="1:29" s="3" customFormat="1" ht="22.5" x14ac:dyDescent="0.2">
      <c r="A396" s="23" t="s">
        <v>81</v>
      </c>
      <c r="B396" s="24">
        <v>78</v>
      </c>
      <c r="C396" s="25">
        <v>702</v>
      </c>
      <c r="D396" s="26" t="s">
        <v>154</v>
      </c>
      <c r="E396" s="27" t="s">
        <v>3</v>
      </c>
      <c r="F396" s="26" t="s">
        <v>2</v>
      </c>
      <c r="G396" s="28" t="s">
        <v>191</v>
      </c>
      <c r="H396" s="29">
        <v>600</v>
      </c>
      <c r="I396" s="30">
        <f>I397</f>
        <v>691.2</v>
      </c>
      <c r="J396" s="30">
        <f t="shared" ref="J396:K396" si="402">J397</f>
        <v>100</v>
      </c>
      <c r="K396" s="30">
        <f t="shared" si="402"/>
        <v>100</v>
      </c>
      <c r="L396" s="30">
        <f>L397</f>
        <v>3.89514</v>
      </c>
      <c r="M396" s="30">
        <f t="shared" ref="M396:N396" si="403">M397</f>
        <v>0</v>
      </c>
      <c r="N396" s="30">
        <f t="shared" si="403"/>
        <v>0</v>
      </c>
      <c r="O396" s="30">
        <f t="shared" si="362"/>
        <v>695.09514000000001</v>
      </c>
      <c r="P396" s="30">
        <f t="shared" si="363"/>
        <v>100</v>
      </c>
      <c r="Q396" s="31">
        <f t="shared" si="364"/>
        <v>100</v>
      </c>
      <c r="R396" s="65">
        <f>R397</f>
        <v>1779.3715199999999</v>
      </c>
      <c r="S396" s="65"/>
      <c r="T396" s="65"/>
      <c r="U396" s="83">
        <f t="shared" si="323"/>
        <v>2474.46666</v>
      </c>
      <c r="V396" s="83">
        <f t="shared" si="324"/>
        <v>100</v>
      </c>
      <c r="W396" s="83">
        <f t="shared" si="325"/>
        <v>100</v>
      </c>
      <c r="X396" s="83">
        <f>X397</f>
        <v>1973.4420299999999</v>
      </c>
      <c r="Y396" s="83"/>
      <c r="Z396" s="83"/>
      <c r="AA396" s="83">
        <f t="shared" si="365"/>
        <v>4447.9086900000002</v>
      </c>
      <c r="AB396" s="83">
        <f t="shared" si="366"/>
        <v>100</v>
      </c>
      <c r="AC396" s="83">
        <f t="shared" si="367"/>
        <v>100</v>
      </c>
    </row>
    <row r="397" spans="1:29" s="3" customFormat="1" x14ac:dyDescent="0.2">
      <c r="A397" s="23" t="s">
        <v>155</v>
      </c>
      <c r="B397" s="24">
        <v>78</v>
      </c>
      <c r="C397" s="25">
        <v>702</v>
      </c>
      <c r="D397" s="26" t="s">
        <v>154</v>
      </c>
      <c r="E397" s="27" t="s">
        <v>3</v>
      </c>
      <c r="F397" s="26" t="s">
        <v>2</v>
      </c>
      <c r="G397" s="28" t="s">
        <v>191</v>
      </c>
      <c r="H397" s="29">
        <v>610</v>
      </c>
      <c r="I397" s="30">
        <v>691.2</v>
      </c>
      <c r="J397" s="30">
        <v>100</v>
      </c>
      <c r="K397" s="30">
        <v>100</v>
      </c>
      <c r="L397" s="30">
        <v>3.89514</v>
      </c>
      <c r="M397" s="30">
        <v>0</v>
      </c>
      <c r="N397" s="30">
        <v>0</v>
      </c>
      <c r="O397" s="30">
        <f t="shared" si="362"/>
        <v>695.09514000000001</v>
      </c>
      <c r="P397" s="30">
        <f t="shared" si="363"/>
        <v>100</v>
      </c>
      <c r="Q397" s="31">
        <f t="shared" si="364"/>
        <v>100</v>
      </c>
      <c r="R397" s="65">
        <f>124.66+387.50644+42+520.53336+111.2+251+29.16374+255.50798+57.8</f>
        <v>1779.3715199999999</v>
      </c>
      <c r="S397" s="65"/>
      <c r="T397" s="65"/>
      <c r="U397" s="83">
        <f t="shared" ref="U397:U463" si="404">O397+R397</f>
        <v>2474.46666</v>
      </c>
      <c r="V397" s="83">
        <f t="shared" ref="V397:V463" si="405">P397+S397</f>
        <v>100</v>
      </c>
      <c r="W397" s="83">
        <f t="shared" ref="W397:W463" si="406">Q397+T397</f>
        <v>100</v>
      </c>
      <c r="X397" s="83">
        <v>1973.4420299999999</v>
      </c>
      <c r="Y397" s="83"/>
      <c r="Z397" s="83"/>
      <c r="AA397" s="83">
        <f t="shared" si="365"/>
        <v>4447.9086900000002</v>
      </c>
      <c r="AB397" s="83">
        <f t="shared" si="366"/>
        <v>100</v>
      </c>
      <c r="AC397" s="83">
        <f t="shared" si="367"/>
        <v>100</v>
      </c>
    </row>
    <row r="398" spans="1:29" s="3" customFormat="1" ht="45" x14ac:dyDescent="0.2">
      <c r="A398" s="23" t="s">
        <v>381</v>
      </c>
      <c r="B398" s="24">
        <v>78</v>
      </c>
      <c r="C398" s="25">
        <v>702</v>
      </c>
      <c r="D398" s="26" t="s">
        <v>154</v>
      </c>
      <c r="E398" s="27" t="s">
        <v>3</v>
      </c>
      <c r="F398" s="26" t="s">
        <v>2</v>
      </c>
      <c r="G398" s="28">
        <v>84060</v>
      </c>
      <c r="H398" s="29"/>
      <c r="I398" s="30">
        <f>I399</f>
        <v>1502.7</v>
      </c>
      <c r="J398" s="30">
        <f t="shared" ref="J398:K399" si="407">J399</f>
        <v>1502.7</v>
      </c>
      <c r="K398" s="30">
        <f t="shared" si="407"/>
        <v>1502.7</v>
      </c>
      <c r="L398" s="30"/>
      <c r="M398" s="30"/>
      <c r="N398" s="30"/>
      <c r="O398" s="30">
        <f t="shared" si="362"/>
        <v>1502.7</v>
      </c>
      <c r="P398" s="30">
        <f t="shared" si="363"/>
        <v>1502.7</v>
      </c>
      <c r="Q398" s="31">
        <f t="shared" si="364"/>
        <v>1502.7</v>
      </c>
      <c r="R398" s="65"/>
      <c r="S398" s="65"/>
      <c r="T398" s="65"/>
      <c r="U398" s="83">
        <f t="shared" si="404"/>
        <v>1502.7</v>
      </c>
      <c r="V398" s="83">
        <f t="shared" si="405"/>
        <v>1502.7</v>
      </c>
      <c r="W398" s="83">
        <f t="shared" si="406"/>
        <v>1502.7</v>
      </c>
      <c r="X398" s="83"/>
      <c r="Y398" s="83"/>
      <c r="Z398" s="83"/>
      <c r="AA398" s="83">
        <f t="shared" si="365"/>
        <v>1502.7</v>
      </c>
      <c r="AB398" s="83">
        <f t="shared" si="366"/>
        <v>1502.7</v>
      </c>
      <c r="AC398" s="83">
        <f t="shared" si="367"/>
        <v>1502.7</v>
      </c>
    </row>
    <row r="399" spans="1:29" s="3" customFormat="1" ht="22.5" x14ac:dyDescent="0.2">
      <c r="A399" s="23" t="s">
        <v>81</v>
      </c>
      <c r="B399" s="24">
        <v>78</v>
      </c>
      <c r="C399" s="25">
        <v>702</v>
      </c>
      <c r="D399" s="26" t="s">
        <v>154</v>
      </c>
      <c r="E399" s="27" t="s">
        <v>3</v>
      </c>
      <c r="F399" s="26" t="s">
        <v>2</v>
      </c>
      <c r="G399" s="28">
        <v>84060</v>
      </c>
      <c r="H399" s="29">
        <v>600</v>
      </c>
      <c r="I399" s="30">
        <f>I400</f>
        <v>1502.7</v>
      </c>
      <c r="J399" s="30">
        <f t="shared" si="407"/>
        <v>1502.7</v>
      </c>
      <c r="K399" s="30">
        <f t="shared" si="407"/>
        <v>1502.7</v>
      </c>
      <c r="L399" s="30"/>
      <c r="M399" s="30"/>
      <c r="N399" s="30"/>
      <c r="O399" s="30">
        <f t="shared" si="362"/>
        <v>1502.7</v>
      </c>
      <c r="P399" s="30">
        <f t="shared" si="363"/>
        <v>1502.7</v>
      </c>
      <c r="Q399" s="31">
        <f t="shared" si="364"/>
        <v>1502.7</v>
      </c>
      <c r="R399" s="65"/>
      <c r="S399" s="65"/>
      <c r="T399" s="65"/>
      <c r="U399" s="83">
        <f t="shared" si="404"/>
        <v>1502.7</v>
      </c>
      <c r="V399" s="83">
        <f t="shared" si="405"/>
        <v>1502.7</v>
      </c>
      <c r="W399" s="83">
        <f t="shared" si="406"/>
        <v>1502.7</v>
      </c>
      <c r="X399" s="83"/>
      <c r="Y399" s="83"/>
      <c r="Z399" s="83"/>
      <c r="AA399" s="83">
        <f t="shared" si="365"/>
        <v>1502.7</v>
      </c>
      <c r="AB399" s="83">
        <f t="shared" si="366"/>
        <v>1502.7</v>
      </c>
      <c r="AC399" s="83">
        <f t="shared" si="367"/>
        <v>1502.7</v>
      </c>
    </row>
    <row r="400" spans="1:29" s="3" customFormat="1" x14ac:dyDescent="0.2">
      <c r="A400" s="23" t="s">
        <v>155</v>
      </c>
      <c r="B400" s="24">
        <v>78</v>
      </c>
      <c r="C400" s="25">
        <v>702</v>
      </c>
      <c r="D400" s="26" t="s">
        <v>154</v>
      </c>
      <c r="E400" s="27" t="s">
        <v>3</v>
      </c>
      <c r="F400" s="26" t="s">
        <v>2</v>
      </c>
      <c r="G400" s="28">
        <v>84060</v>
      </c>
      <c r="H400" s="29">
        <v>610</v>
      </c>
      <c r="I400" s="30">
        <v>1502.7</v>
      </c>
      <c r="J400" s="30">
        <v>1502.7</v>
      </c>
      <c r="K400" s="30">
        <v>1502.7</v>
      </c>
      <c r="L400" s="30"/>
      <c r="M400" s="30"/>
      <c r="N400" s="30"/>
      <c r="O400" s="30">
        <f t="shared" si="362"/>
        <v>1502.7</v>
      </c>
      <c r="P400" s="30">
        <f t="shared" si="363"/>
        <v>1502.7</v>
      </c>
      <c r="Q400" s="31">
        <f t="shared" si="364"/>
        <v>1502.7</v>
      </c>
      <c r="R400" s="65"/>
      <c r="S400" s="65"/>
      <c r="T400" s="65"/>
      <c r="U400" s="83">
        <f t="shared" si="404"/>
        <v>1502.7</v>
      </c>
      <c r="V400" s="83">
        <f t="shared" si="405"/>
        <v>1502.7</v>
      </c>
      <c r="W400" s="83">
        <f t="shared" si="406"/>
        <v>1502.7</v>
      </c>
      <c r="X400" s="83"/>
      <c r="Y400" s="83"/>
      <c r="Z400" s="83"/>
      <c r="AA400" s="83">
        <f t="shared" si="365"/>
        <v>1502.7</v>
      </c>
      <c r="AB400" s="83">
        <f t="shared" si="366"/>
        <v>1502.7</v>
      </c>
      <c r="AC400" s="83">
        <f t="shared" si="367"/>
        <v>1502.7</v>
      </c>
    </row>
    <row r="401" spans="1:29" s="3" customFormat="1" ht="56.25" x14ac:dyDescent="0.2">
      <c r="A401" s="23" t="s">
        <v>190</v>
      </c>
      <c r="B401" s="24">
        <v>78</v>
      </c>
      <c r="C401" s="25">
        <v>702</v>
      </c>
      <c r="D401" s="26" t="s">
        <v>154</v>
      </c>
      <c r="E401" s="27" t="s">
        <v>3</v>
      </c>
      <c r="F401" s="26" t="s">
        <v>2</v>
      </c>
      <c r="G401" s="28" t="s">
        <v>189</v>
      </c>
      <c r="H401" s="29" t="s">
        <v>7</v>
      </c>
      <c r="I401" s="30">
        <f>I402</f>
        <v>135132.5</v>
      </c>
      <c r="J401" s="30">
        <f t="shared" ref="J401:K401" si="408">J402</f>
        <v>139602</v>
      </c>
      <c r="K401" s="30">
        <f t="shared" si="408"/>
        <v>143477</v>
      </c>
      <c r="L401" s="30"/>
      <c r="M401" s="30"/>
      <c r="N401" s="30"/>
      <c r="O401" s="30">
        <f t="shared" si="362"/>
        <v>135132.5</v>
      </c>
      <c r="P401" s="30">
        <f t="shared" si="363"/>
        <v>139602</v>
      </c>
      <c r="Q401" s="31">
        <f t="shared" si="364"/>
        <v>143477</v>
      </c>
      <c r="R401" s="65"/>
      <c r="S401" s="65"/>
      <c r="T401" s="65"/>
      <c r="U401" s="83">
        <f t="shared" si="404"/>
        <v>135132.5</v>
      </c>
      <c r="V401" s="83">
        <f t="shared" si="405"/>
        <v>139602</v>
      </c>
      <c r="W401" s="83">
        <f t="shared" si="406"/>
        <v>143477</v>
      </c>
      <c r="X401" s="83"/>
      <c r="Y401" s="83"/>
      <c r="Z401" s="83"/>
      <c r="AA401" s="83">
        <f t="shared" si="365"/>
        <v>135132.5</v>
      </c>
      <c r="AB401" s="83">
        <f t="shared" si="366"/>
        <v>139602</v>
      </c>
      <c r="AC401" s="83">
        <f t="shared" si="367"/>
        <v>143477</v>
      </c>
    </row>
    <row r="402" spans="1:29" s="3" customFormat="1" ht="22.5" x14ac:dyDescent="0.2">
      <c r="A402" s="23" t="s">
        <v>81</v>
      </c>
      <c r="B402" s="24">
        <v>78</v>
      </c>
      <c r="C402" s="25">
        <v>702</v>
      </c>
      <c r="D402" s="26" t="s">
        <v>154</v>
      </c>
      <c r="E402" s="27" t="s">
        <v>3</v>
      </c>
      <c r="F402" s="26" t="s">
        <v>2</v>
      </c>
      <c r="G402" s="28" t="s">
        <v>189</v>
      </c>
      <c r="H402" s="29">
        <v>600</v>
      </c>
      <c r="I402" s="30">
        <f>I403</f>
        <v>135132.5</v>
      </c>
      <c r="J402" s="30">
        <f t="shared" ref="J402:K402" si="409">J403</f>
        <v>139602</v>
      </c>
      <c r="K402" s="30">
        <f t="shared" si="409"/>
        <v>143477</v>
      </c>
      <c r="L402" s="30"/>
      <c r="M402" s="30"/>
      <c r="N402" s="30"/>
      <c r="O402" s="30">
        <f t="shared" si="362"/>
        <v>135132.5</v>
      </c>
      <c r="P402" s="30">
        <f t="shared" si="363"/>
        <v>139602</v>
      </c>
      <c r="Q402" s="31">
        <f t="shared" si="364"/>
        <v>143477</v>
      </c>
      <c r="R402" s="65"/>
      <c r="S402" s="65"/>
      <c r="T402" s="65"/>
      <c r="U402" s="83">
        <f t="shared" si="404"/>
        <v>135132.5</v>
      </c>
      <c r="V402" s="83">
        <f t="shared" si="405"/>
        <v>139602</v>
      </c>
      <c r="W402" s="83">
        <f t="shared" si="406"/>
        <v>143477</v>
      </c>
      <c r="X402" s="83"/>
      <c r="Y402" s="83"/>
      <c r="Z402" s="83"/>
      <c r="AA402" s="83">
        <f t="shared" si="365"/>
        <v>135132.5</v>
      </c>
      <c r="AB402" s="83">
        <f t="shared" si="366"/>
        <v>139602</v>
      </c>
      <c r="AC402" s="83">
        <f t="shared" si="367"/>
        <v>143477</v>
      </c>
    </row>
    <row r="403" spans="1:29" s="3" customFormat="1" x14ac:dyDescent="0.2">
      <c r="A403" s="23" t="s">
        <v>155</v>
      </c>
      <c r="B403" s="24">
        <v>78</v>
      </c>
      <c r="C403" s="25">
        <v>702</v>
      </c>
      <c r="D403" s="26" t="s">
        <v>154</v>
      </c>
      <c r="E403" s="27" t="s">
        <v>3</v>
      </c>
      <c r="F403" s="26" t="s">
        <v>2</v>
      </c>
      <c r="G403" s="28" t="s">
        <v>189</v>
      </c>
      <c r="H403" s="29">
        <v>610</v>
      </c>
      <c r="I403" s="30">
        <v>135132.5</v>
      </c>
      <c r="J403" s="30">
        <v>139602</v>
      </c>
      <c r="K403" s="30">
        <v>143477</v>
      </c>
      <c r="L403" s="30"/>
      <c r="M403" s="30"/>
      <c r="N403" s="30"/>
      <c r="O403" s="30">
        <f t="shared" si="362"/>
        <v>135132.5</v>
      </c>
      <c r="P403" s="30">
        <f t="shared" si="363"/>
        <v>139602</v>
      </c>
      <c r="Q403" s="31">
        <f t="shared" si="364"/>
        <v>143477</v>
      </c>
      <c r="R403" s="65"/>
      <c r="S403" s="65"/>
      <c r="T403" s="65"/>
      <c r="U403" s="83">
        <f t="shared" si="404"/>
        <v>135132.5</v>
      </c>
      <c r="V403" s="83">
        <f t="shared" si="405"/>
        <v>139602</v>
      </c>
      <c r="W403" s="83">
        <f t="shared" si="406"/>
        <v>143477</v>
      </c>
      <c r="X403" s="83"/>
      <c r="Y403" s="83"/>
      <c r="Z403" s="83"/>
      <c r="AA403" s="83">
        <f t="shared" si="365"/>
        <v>135132.5</v>
      </c>
      <c r="AB403" s="83">
        <f t="shared" si="366"/>
        <v>139602</v>
      </c>
      <c r="AC403" s="83">
        <f t="shared" si="367"/>
        <v>143477</v>
      </c>
    </row>
    <row r="404" spans="1:29" s="3" customFormat="1" ht="22.5" x14ac:dyDescent="0.2">
      <c r="A404" s="43" t="s">
        <v>320</v>
      </c>
      <c r="B404" s="24">
        <v>78</v>
      </c>
      <c r="C404" s="25">
        <v>702</v>
      </c>
      <c r="D404" s="26" t="s">
        <v>154</v>
      </c>
      <c r="E404" s="27" t="s">
        <v>3</v>
      </c>
      <c r="F404" s="26" t="s">
        <v>2</v>
      </c>
      <c r="G404" s="28" t="s">
        <v>319</v>
      </c>
      <c r="H404" s="29"/>
      <c r="I404" s="30">
        <f>I405</f>
        <v>500</v>
      </c>
      <c r="J404" s="30">
        <f t="shared" ref="J404:K404" si="410">J405</f>
        <v>500</v>
      </c>
      <c r="K404" s="30">
        <f t="shared" si="410"/>
        <v>500</v>
      </c>
      <c r="L404" s="30"/>
      <c r="M404" s="30"/>
      <c r="N404" s="30"/>
      <c r="O404" s="30">
        <f t="shared" si="362"/>
        <v>500</v>
      </c>
      <c r="P404" s="30">
        <f t="shared" si="363"/>
        <v>500</v>
      </c>
      <c r="Q404" s="31">
        <f t="shared" si="364"/>
        <v>500</v>
      </c>
      <c r="R404" s="65"/>
      <c r="S404" s="65"/>
      <c r="T404" s="65"/>
      <c r="U404" s="83">
        <f t="shared" si="404"/>
        <v>500</v>
      </c>
      <c r="V404" s="83">
        <f t="shared" si="405"/>
        <v>500</v>
      </c>
      <c r="W404" s="83">
        <f t="shared" si="406"/>
        <v>500</v>
      </c>
      <c r="X404" s="83"/>
      <c r="Y404" s="83"/>
      <c r="Z404" s="83"/>
      <c r="AA404" s="83">
        <f t="shared" si="365"/>
        <v>500</v>
      </c>
      <c r="AB404" s="83">
        <f t="shared" si="366"/>
        <v>500</v>
      </c>
      <c r="AC404" s="83">
        <f t="shared" si="367"/>
        <v>500</v>
      </c>
    </row>
    <row r="405" spans="1:29" s="3" customFormat="1" ht="22.5" x14ac:dyDescent="0.2">
      <c r="A405" s="23" t="s">
        <v>81</v>
      </c>
      <c r="B405" s="24">
        <v>78</v>
      </c>
      <c r="C405" s="25">
        <v>702</v>
      </c>
      <c r="D405" s="26" t="s">
        <v>154</v>
      </c>
      <c r="E405" s="27" t="s">
        <v>3</v>
      </c>
      <c r="F405" s="26" t="s">
        <v>2</v>
      </c>
      <c r="G405" s="28" t="s">
        <v>319</v>
      </c>
      <c r="H405" s="29">
        <v>600</v>
      </c>
      <c r="I405" s="30">
        <f>I406</f>
        <v>500</v>
      </c>
      <c r="J405" s="30">
        <f t="shared" ref="J405:K405" si="411">J406</f>
        <v>500</v>
      </c>
      <c r="K405" s="30">
        <f t="shared" si="411"/>
        <v>500</v>
      </c>
      <c r="L405" s="30"/>
      <c r="M405" s="30"/>
      <c r="N405" s="30"/>
      <c r="O405" s="30">
        <f t="shared" si="362"/>
        <v>500</v>
      </c>
      <c r="P405" s="30">
        <f t="shared" si="363"/>
        <v>500</v>
      </c>
      <c r="Q405" s="31">
        <f t="shared" si="364"/>
        <v>500</v>
      </c>
      <c r="R405" s="65"/>
      <c r="S405" s="65"/>
      <c r="T405" s="65"/>
      <c r="U405" s="83">
        <f t="shared" si="404"/>
        <v>500</v>
      </c>
      <c r="V405" s="83">
        <f t="shared" si="405"/>
        <v>500</v>
      </c>
      <c r="W405" s="83">
        <f t="shared" si="406"/>
        <v>500</v>
      </c>
      <c r="X405" s="83"/>
      <c r="Y405" s="83"/>
      <c r="Z405" s="83"/>
      <c r="AA405" s="83">
        <f t="shared" si="365"/>
        <v>500</v>
      </c>
      <c r="AB405" s="83">
        <f t="shared" si="366"/>
        <v>500</v>
      </c>
      <c r="AC405" s="83">
        <f t="shared" si="367"/>
        <v>500</v>
      </c>
    </row>
    <row r="406" spans="1:29" s="3" customFormat="1" x14ac:dyDescent="0.2">
      <c r="A406" s="23" t="s">
        <v>155</v>
      </c>
      <c r="B406" s="24">
        <v>78</v>
      </c>
      <c r="C406" s="25">
        <v>702</v>
      </c>
      <c r="D406" s="26" t="s">
        <v>154</v>
      </c>
      <c r="E406" s="27" t="s">
        <v>3</v>
      </c>
      <c r="F406" s="26" t="s">
        <v>2</v>
      </c>
      <c r="G406" s="28" t="s">
        <v>319</v>
      </c>
      <c r="H406" s="29">
        <v>610</v>
      </c>
      <c r="I406" s="30">
        <v>500</v>
      </c>
      <c r="J406" s="30">
        <v>500</v>
      </c>
      <c r="K406" s="30">
        <v>500</v>
      </c>
      <c r="L406" s="30"/>
      <c r="M406" s="30"/>
      <c r="N406" s="30"/>
      <c r="O406" s="30">
        <f t="shared" si="362"/>
        <v>500</v>
      </c>
      <c r="P406" s="30">
        <f t="shared" si="363"/>
        <v>500</v>
      </c>
      <c r="Q406" s="31">
        <f t="shared" si="364"/>
        <v>500</v>
      </c>
      <c r="R406" s="65"/>
      <c r="S406" s="65"/>
      <c r="T406" s="65"/>
      <c r="U406" s="83">
        <f t="shared" si="404"/>
        <v>500</v>
      </c>
      <c r="V406" s="83">
        <f t="shared" si="405"/>
        <v>500</v>
      </c>
      <c r="W406" s="83">
        <f t="shared" si="406"/>
        <v>500</v>
      </c>
      <c r="X406" s="83"/>
      <c r="Y406" s="83"/>
      <c r="Z406" s="83"/>
      <c r="AA406" s="83">
        <f t="shared" si="365"/>
        <v>500</v>
      </c>
      <c r="AB406" s="83">
        <f t="shared" si="366"/>
        <v>500</v>
      </c>
      <c r="AC406" s="83">
        <f t="shared" si="367"/>
        <v>500</v>
      </c>
    </row>
    <row r="407" spans="1:29" s="3" customFormat="1" ht="22.5" x14ac:dyDescent="0.2">
      <c r="A407" s="23" t="s">
        <v>321</v>
      </c>
      <c r="B407" s="24">
        <v>78</v>
      </c>
      <c r="C407" s="25">
        <v>702</v>
      </c>
      <c r="D407" s="26" t="s">
        <v>154</v>
      </c>
      <c r="E407" s="27" t="s">
        <v>3</v>
      </c>
      <c r="F407" s="26" t="s">
        <v>2</v>
      </c>
      <c r="G407" s="28" t="s">
        <v>318</v>
      </c>
      <c r="H407" s="29"/>
      <c r="I407" s="30">
        <f>I408</f>
        <v>500</v>
      </c>
      <c r="J407" s="30">
        <f t="shared" ref="J407:K407" si="412">J408</f>
        <v>500</v>
      </c>
      <c r="K407" s="30">
        <f t="shared" si="412"/>
        <v>500</v>
      </c>
      <c r="L407" s="30"/>
      <c r="M407" s="30"/>
      <c r="N407" s="30"/>
      <c r="O407" s="30">
        <f t="shared" si="362"/>
        <v>500</v>
      </c>
      <c r="P407" s="30">
        <f t="shared" si="363"/>
        <v>500</v>
      </c>
      <c r="Q407" s="31">
        <f t="shared" si="364"/>
        <v>500</v>
      </c>
      <c r="R407" s="65"/>
      <c r="S407" s="65"/>
      <c r="T407" s="65"/>
      <c r="U407" s="83">
        <f t="shared" si="404"/>
        <v>500</v>
      </c>
      <c r="V407" s="83">
        <f t="shared" si="405"/>
        <v>500</v>
      </c>
      <c r="W407" s="83">
        <f t="shared" si="406"/>
        <v>500</v>
      </c>
      <c r="X407" s="83"/>
      <c r="Y407" s="83"/>
      <c r="Z407" s="83"/>
      <c r="AA407" s="83">
        <f t="shared" si="365"/>
        <v>500</v>
      </c>
      <c r="AB407" s="83">
        <f t="shared" si="366"/>
        <v>500</v>
      </c>
      <c r="AC407" s="83">
        <f t="shared" si="367"/>
        <v>500</v>
      </c>
    </row>
    <row r="408" spans="1:29" s="3" customFormat="1" ht="22.5" x14ac:dyDescent="0.2">
      <c r="A408" s="23" t="s">
        <v>81</v>
      </c>
      <c r="B408" s="24">
        <v>78</v>
      </c>
      <c r="C408" s="25">
        <v>702</v>
      </c>
      <c r="D408" s="26" t="s">
        <v>154</v>
      </c>
      <c r="E408" s="27" t="s">
        <v>3</v>
      </c>
      <c r="F408" s="26" t="s">
        <v>2</v>
      </c>
      <c r="G408" s="28" t="s">
        <v>318</v>
      </c>
      <c r="H408" s="29">
        <v>600</v>
      </c>
      <c r="I408" s="30">
        <f>I409</f>
        <v>500</v>
      </c>
      <c r="J408" s="30">
        <f t="shared" ref="J408:K408" si="413">J409</f>
        <v>500</v>
      </c>
      <c r="K408" s="30">
        <f t="shared" si="413"/>
        <v>500</v>
      </c>
      <c r="L408" s="30"/>
      <c r="M408" s="30"/>
      <c r="N408" s="30"/>
      <c r="O408" s="30">
        <f t="shared" si="362"/>
        <v>500</v>
      </c>
      <c r="P408" s="30">
        <f t="shared" si="363"/>
        <v>500</v>
      </c>
      <c r="Q408" s="31">
        <f t="shared" si="364"/>
        <v>500</v>
      </c>
      <c r="R408" s="65"/>
      <c r="S408" s="65"/>
      <c r="T408" s="65"/>
      <c r="U408" s="83">
        <f t="shared" si="404"/>
        <v>500</v>
      </c>
      <c r="V408" s="83">
        <f t="shared" si="405"/>
        <v>500</v>
      </c>
      <c r="W408" s="83">
        <f t="shared" si="406"/>
        <v>500</v>
      </c>
      <c r="X408" s="83"/>
      <c r="Y408" s="83"/>
      <c r="Z408" s="83"/>
      <c r="AA408" s="83">
        <f t="shared" si="365"/>
        <v>500</v>
      </c>
      <c r="AB408" s="83">
        <f t="shared" si="366"/>
        <v>500</v>
      </c>
      <c r="AC408" s="83">
        <f t="shared" si="367"/>
        <v>500</v>
      </c>
    </row>
    <row r="409" spans="1:29" s="3" customFormat="1" x14ac:dyDescent="0.2">
      <c r="A409" s="23" t="s">
        <v>155</v>
      </c>
      <c r="B409" s="24">
        <v>78</v>
      </c>
      <c r="C409" s="25">
        <v>702</v>
      </c>
      <c r="D409" s="26" t="s">
        <v>154</v>
      </c>
      <c r="E409" s="27" t="s">
        <v>3</v>
      </c>
      <c r="F409" s="26" t="s">
        <v>2</v>
      </c>
      <c r="G409" s="28" t="s">
        <v>318</v>
      </c>
      <c r="H409" s="29">
        <v>610</v>
      </c>
      <c r="I409" s="30">
        <v>500</v>
      </c>
      <c r="J409" s="30">
        <v>500</v>
      </c>
      <c r="K409" s="30">
        <v>500</v>
      </c>
      <c r="L409" s="30"/>
      <c r="M409" s="30"/>
      <c r="N409" s="30"/>
      <c r="O409" s="30">
        <f t="shared" si="362"/>
        <v>500</v>
      </c>
      <c r="P409" s="30">
        <f t="shared" si="363"/>
        <v>500</v>
      </c>
      <c r="Q409" s="31">
        <f t="shared" si="364"/>
        <v>500</v>
      </c>
      <c r="R409" s="65"/>
      <c r="S409" s="65"/>
      <c r="T409" s="65"/>
      <c r="U409" s="83">
        <f t="shared" si="404"/>
        <v>500</v>
      </c>
      <c r="V409" s="83">
        <f t="shared" si="405"/>
        <v>500</v>
      </c>
      <c r="W409" s="83">
        <f t="shared" si="406"/>
        <v>500</v>
      </c>
      <c r="X409" s="83"/>
      <c r="Y409" s="83"/>
      <c r="Z409" s="83"/>
      <c r="AA409" s="83">
        <f t="shared" si="365"/>
        <v>500</v>
      </c>
      <c r="AB409" s="83">
        <f t="shared" si="366"/>
        <v>500</v>
      </c>
      <c r="AC409" s="83">
        <f t="shared" si="367"/>
        <v>500</v>
      </c>
    </row>
    <row r="410" spans="1:29" s="3" customFormat="1" ht="22.5" x14ac:dyDescent="0.2">
      <c r="A410" s="23" t="s">
        <v>303</v>
      </c>
      <c r="B410" s="24">
        <v>78</v>
      </c>
      <c r="C410" s="25">
        <v>702</v>
      </c>
      <c r="D410" s="26" t="s">
        <v>154</v>
      </c>
      <c r="E410" s="27" t="s">
        <v>3</v>
      </c>
      <c r="F410" s="26" t="s">
        <v>2</v>
      </c>
      <c r="G410" s="28" t="s">
        <v>302</v>
      </c>
      <c r="H410" s="29"/>
      <c r="I410" s="30">
        <f>I411</f>
        <v>1000</v>
      </c>
      <c r="J410" s="30">
        <f t="shared" ref="J410:K410" si="414">J411</f>
        <v>1000</v>
      </c>
      <c r="K410" s="30">
        <f t="shared" si="414"/>
        <v>1000</v>
      </c>
      <c r="L410" s="30"/>
      <c r="M410" s="30"/>
      <c r="N410" s="30"/>
      <c r="O410" s="30">
        <f t="shared" si="362"/>
        <v>1000</v>
      </c>
      <c r="P410" s="30">
        <f t="shared" si="363"/>
        <v>1000</v>
      </c>
      <c r="Q410" s="31">
        <f t="shared" si="364"/>
        <v>1000</v>
      </c>
      <c r="R410" s="65">
        <f>R411</f>
        <v>226</v>
      </c>
      <c r="S410" s="65"/>
      <c r="T410" s="65"/>
      <c r="U410" s="83">
        <f t="shared" si="404"/>
        <v>1226</v>
      </c>
      <c r="V410" s="83">
        <f t="shared" si="405"/>
        <v>1000</v>
      </c>
      <c r="W410" s="83">
        <f t="shared" si="406"/>
        <v>1000</v>
      </c>
      <c r="X410" s="83"/>
      <c r="Y410" s="83"/>
      <c r="Z410" s="83"/>
      <c r="AA410" s="83">
        <f t="shared" si="365"/>
        <v>1226</v>
      </c>
      <c r="AB410" s="83">
        <f t="shared" si="366"/>
        <v>1000</v>
      </c>
      <c r="AC410" s="83">
        <f t="shared" si="367"/>
        <v>1000</v>
      </c>
    </row>
    <row r="411" spans="1:29" s="3" customFormat="1" ht="22.5" x14ac:dyDescent="0.2">
      <c r="A411" s="23" t="s">
        <v>81</v>
      </c>
      <c r="B411" s="24">
        <v>78</v>
      </c>
      <c r="C411" s="25">
        <v>702</v>
      </c>
      <c r="D411" s="26" t="s">
        <v>154</v>
      </c>
      <c r="E411" s="27" t="s">
        <v>3</v>
      </c>
      <c r="F411" s="26" t="s">
        <v>2</v>
      </c>
      <c r="G411" s="28" t="s">
        <v>302</v>
      </c>
      <c r="H411" s="29">
        <v>600</v>
      </c>
      <c r="I411" s="30">
        <f>I412</f>
        <v>1000</v>
      </c>
      <c r="J411" s="30">
        <f t="shared" ref="J411:K411" si="415">J412</f>
        <v>1000</v>
      </c>
      <c r="K411" s="30">
        <f t="shared" si="415"/>
        <v>1000</v>
      </c>
      <c r="L411" s="30"/>
      <c r="M411" s="30"/>
      <c r="N411" s="30"/>
      <c r="O411" s="30">
        <f t="shared" si="362"/>
        <v>1000</v>
      </c>
      <c r="P411" s="30">
        <f t="shared" si="363"/>
        <v>1000</v>
      </c>
      <c r="Q411" s="31">
        <f t="shared" si="364"/>
        <v>1000</v>
      </c>
      <c r="R411" s="65">
        <f>R412</f>
        <v>226</v>
      </c>
      <c r="S411" s="65"/>
      <c r="T411" s="65"/>
      <c r="U411" s="83">
        <f t="shared" si="404"/>
        <v>1226</v>
      </c>
      <c r="V411" s="83">
        <f t="shared" si="405"/>
        <v>1000</v>
      </c>
      <c r="W411" s="83">
        <f t="shared" si="406"/>
        <v>1000</v>
      </c>
      <c r="X411" s="83"/>
      <c r="Y411" s="83"/>
      <c r="Z411" s="83"/>
      <c r="AA411" s="83">
        <f t="shared" si="365"/>
        <v>1226</v>
      </c>
      <c r="AB411" s="83">
        <f t="shared" si="366"/>
        <v>1000</v>
      </c>
      <c r="AC411" s="83">
        <f t="shared" si="367"/>
        <v>1000</v>
      </c>
    </row>
    <row r="412" spans="1:29" s="3" customFormat="1" x14ac:dyDescent="0.2">
      <c r="A412" s="23" t="s">
        <v>155</v>
      </c>
      <c r="B412" s="24">
        <v>78</v>
      </c>
      <c r="C412" s="25">
        <v>702</v>
      </c>
      <c r="D412" s="26" t="s">
        <v>154</v>
      </c>
      <c r="E412" s="27" t="s">
        <v>3</v>
      </c>
      <c r="F412" s="26" t="s">
        <v>2</v>
      </c>
      <c r="G412" s="28" t="s">
        <v>302</v>
      </c>
      <c r="H412" s="29">
        <v>610</v>
      </c>
      <c r="I412" s="30">
        <v>1000</v>
      </c>
      <c r="J412" s="30">
        <v>1000</v>
      </c>
      <c r="K412" s="30">
        <v>1000</v>
      </c>
      <c r="L412" s="30"/>
      <c r="M412" s="30"/>
      <c r="N412" s="30"/>
      <c r="O412" s="30">
        <f t="shared" si="362"/>
        <v>1000</v>
      </c>
      <c r="P412" s="30">
        <f t="shared" si="363"/>
        <v>1000</v>
      </c>
      <c r="Q412" s="31">
        <f t="shared" si="364"/>
        <v>1000</v>
      </c>
      <c r="R412" s="65">
        <v>226</v>
      </c>
      <c r="S412" s="65"/>
      <c r="T412" s="65"/>
      <c r="U412" s="83">
        <f t="shared" si="404"/>
        <v>1226</v>
      </c>
      <c r="V412" s="83">
        <f t="shared" si="405"/>
        <v>1000</v>
      </c>
      <c r="W412" s="83">
        <f t="shared" si="406"/>
        <v>1000</v>
      </c>
      <c r="X412" s="83"/>
      <c r="Y412" s="83"/>
      <c r="Z412" s="83"/>
      <c r="AA412" s="83">
        <f t="shared" si="365"/>
        <v>1226</v>
      </c>
      <c r="AB412" s="83">
        <f t="shared" si="366"/>
        <v>1000</v>
      </c>
      <c r="AC412" s="83">
        <f t="shared" si="367"/>
        <v>1000</v>
      </c>
    </row>
    <row r="413" spans="1:29" s="3" customFormat="1" x14ac:dyDescent="0.2">
      <c r="A413" s="23" t="s">
        <v>316</v>
      </c>
      <c r="B413" s="24">
        <v>78</v>
      </c>
      <c r="C413" s="25">
        <v>702</v>
      </c>
      <c r="D413" s="26" t="s">
        <v>154</v>
      </c>
      <c r="E413" s="27" t="s">
        <v>3</v>
      </c>
      <c r="F413" s="26" t="s">
        <v>314</v>
      </c>
      <c r="G413" s="28"/>
      <c r="H413" s="29"/>
      <c r="I413" s="30">
        <f>I414</f>
        <v>1600</v>
      </c>
      <c r="J413" s="30">
        <f t="shared" ref="J413:K413" si="416">J414</f>
        <v>1600</v>
      </c>
      <c r="K413" s="30">
        <f t="shared" si="416"/>
        <v>1600</v>
      </c>
      <c r="L413" s="30">
        <f>L414</f>
        <v>141.73211000000001</v>
      </c>
      <c r="M413" s="30">
        <f t="shared" ref="M413:N413" si="417">M414</f>
        <v>0</v>
      </c>
      <c r="N413" s="30">
        <f t="shared" si="417"/>
        <v>0</v>
      </c>
      <c r="O413" s="30">
        <f t="shared" si="362"/>
        <v>1741.7321099999999</v>
      </c>
      <c r="P413" s="30">
        <f t="shared" si="363"/>
        <v>1600</v>
      </c>
      <c r="Q413" s="31">
        <f t="shared" si="364"/>
        <v>1600</v>
      </c>
      <c r="R413" s="65"/>
      <c r="S413" s="65"/>
      <c r="T413" s="65"/>
      <c r="U413" s="83">
        <f t="shared" si="404"/>
        <v>1741.7321099999999</v>
      </c>
      <c r="V413" s="83">
        <f t="shared" si="405"/>
        <v>1600</v>
      </c>
      <c r="W413" s="83">
        <f t="shared" si="406"/>
        <v>1600</v>
      </c>
      <c r="X413" s="83"/>
      <c r="Y413" s="83"/>
      <c r="Z413" s="83"/>
      <c r="AA413" s="83">
        <f t="shared" si="365"/>
        <v>1741.7321099999999</v>
      </c>
      <c r="AB413" s="83">
        <f t="shared" si="366"/>
        <v>1600</v>
      </c>
      <c r="AC413" s="83">
        <f t="shared" si="367"/>
        <v>1600</v>
      </c>
    </row>
    <row r="414" spans="1:29" s="3" customFormat="1" ht="34.5" customHeight="1" x14ac:dyDescent="0.2">
      <c r="A414" s="23" t="s">
        <v>315</v>
      </c>
      <c r="B414" s="24">
        <v>78</v>
      </c>
      <c r="C414" s="25">
        <v>702</v>
      </c>
      <c r="D414" s="26" t="s">
        <v>154</v>
      </c>
      <c r="E414" s="27" t="s">
        <v>3</v>
      </c>
      <c r="F414" s="26" t="s">
        <v>314</v>
      </c>
      <c r="G414" s="28">
        <v>84150</v>
      </c>
      <c r="H414" s="29"/>
      <c r="I414" s="30">
        <f>I415</f>
        <v>1600</v>
      </c>
      <c r="J414" s="30">
        <f t="shared" ref="J414:K414" si="418">J415</f>
        <v>1600</v>
      </c>
      <c r="K414" s="30">
        <f t="shared" si="418"/>
        <v>1600</v>
      </c>
      <c r="L414" s="30">
        <f>L415</f>
        <v>141.73211000000001</v>
      </c>
      <c r="M414" s="30">
        <f t="shared" ref="M414:N415" si="419">M415</f>
        <v>0</v>
      </c>
      <c r="N414" s="30">
        <f t="shared" si="419"/>
        <v>0</v>
      </c>
      <c r="O414" s="30">
        <f t="shared" si="362"/>
        <v>1741.7321099999999</v>
      </c>
      <c r="P414" s="30">
        <f t="shared" si="363"/>
        <v>1600</v>
      </c>
      <c r="Q414" s="31">
        <f t="shared" si="364"/>
        <v>1600</v>
      </c>
      <c r="R414" s="65"/>
      <c r="S414" s="65"/>
      <c r="T414" s="65"/>
      <c r="U414" s="83">
        <f t="shared" si="404"/>
        <v>1741.7321099999999</v>
      </c>
      <c r="V414" s="83">
        <f t="shared" si="405"/>
        <v>1600</v>
      </c>
      <c r="W414" s="83">
        <f t="shared" si="406"/>
        <v>1600</v>
      </c>
      <c r="X414" s="83"/>
      <c r="Y414" s="83"/>
      <c r="Z414" s="83"/>
      <c r="AA414" s="83">
        <f t="shared" si="365"/>
        <v>1741.7321099999999</v>
      </c>
      <c r="AB414" s="83">
        <f t="shared" si="366"/>
        <v>1600</v>
      </c>
      <c r="AC414" s="83">
        <f t="shared" si="367"/>
        <v>1600</v>
      </c>
    </row>
    <row r="415" spans="1:29" s="3" customFormat="1" ht="26.1" customHeight="1" x14ac:dyDescent="0.2">
      <c r="A415" s="23" t="s">
        <v>81</v>
      </c>
      <c r="B415" s="24">
        <v>78</v>
      </c>
      <c r="C415" s="25">
        <v>702</v>
      </c>
      <c r="D415" s="26" t="s">
        <v>154</v>
      </c>
      <c r="E415" s="27" t="s">
        <v>3</v>
      </c>
      <c r="F415" s="26" t="s">
        <v>314</v>
      </c>
      <c r="G415" s="28">
        <v>84150</v>
      </c>
      <c r="H415" s="29">
        <v>600</v>
      </c>
      <c r="I415" s="30">
        <f>I416</f>
        <v>1600</v>
      </c>
      <c r="J415" s="30">
        <f t="shared" ref="J415:K415" si="420">J416</f>
        <v>1600</v>
      </c>
      <c r="K415" s="30">
        <f t="shared" si="420"/>
        <v>1600</v>
      </c>
      <c r="L415" s="30">
        <f>L416</f>
        <v>141.73211000000001</v>
      </c>
      <c r="M415" s="30">
        <f t="shared" si="419"/>
        <v>0</v>
      </c>
      <c r="N415" s="30">
        <f t="shared" si="419"/>
        <v>0</v>
      </c>
      <c r="O415" s="30">
        <f t="shared" si="362"/>
        <v>1741.7321099999999</v>
      </c>
      <c r="P415" s="30">
        <f t="shared" si="363"/>
        <v>1600</v>
      </c>
      <c r="Q415" s="31">
        <f t="shared" si="364"/>
        <v>1600</v>
      </c>
      <c r="R415" s="65"/>
      <c r="S415" s="65"/>
      <c r="T415" s="65"/>
      <c r="U415" s="83">
        <f t="shared" si="404"/>
        <v>1741.7321099999999</v>
      </c>
      <c r="V415" s="83">
        <f t="shared" si="405"/>
        <v>1600</v>
      </c>
      <c r="W415" s="83">
        <f t="shared" si="406"/>
        <v>1600</v>
      </c>
      <c r="X415" s="83"/>
      <c r="Y415" s="83"/>
      <c r="Z415" s="83"/>
      <c r="AA415" s="83">
        <f t="shared" si="365"/>
        <v>1741.7321099999999</v>
      </c>
      <c r="AB415" s="83">
        <f t="shared" si="366"/>
        <v>1600</v>
      </c>
      <c r="AC415" s="83">
        <f t="shared" si="367"/>
        <v>1600</v>
      </c>
    </row>
    <row r="416" spans="1:29" s="3" customFormat="1" x14ac:dyDescent="0.2">
      <c r="A416" s="23" t="s">
        <v>155</v>
      </c>
      <c r="B416" s="24">
        <v>78</v>
      </c>
      <c r="C416" s="25">
        <v>702</v>
      </c>
      <c r="D416" s="26" t="s">
        <v>154</v>
      </c>
      <c r="E416" s="27" t="s">
        <v>3</v>
      </c>
      <c r="F416" s="26" t="s">
        <v>314</v>
      </c>
      <c r="G416" s="28">
        <v>84150</v>
      </c>
      <c r="H416" s="29">
        <v>610</v>
      </c>
      <c r="I416" s="30">
        <v>1600</v>
      </c>
      <c r="J416" s="30">
        <v>1600</v>
      </c>
      <c r="K416" s="30">
        <v>1600</v>
      </c>
      <c r="L416" s="30">
        <v>141.73211000000001</v>
      </c>
      <c r="M416" s="30"/>
      <c r="N416" s="30"/>
      <c r="O416" s="30">
        <f t="shared" si="362"/>
        <v>1741.7321099999999</v>
      </c>
      <c r="P416" s="30">
        <f t="shared" si="363"/>
        <v>1600</v>
      </c>
      <c r="Q416" s="31">
        <f t="shared" si="364"/>
        <v>1600</v>
      </c>
      <c r="R416" s="65"/>
      <c r="S416" s="65"/>
      <c r="T416" s="65"/>
      <c r="U416" s="83">
        <f t="shared" si="404"/>
        <v>1741.7321099999999</v>
      </c>
      <c r="V416" s="83">
        <f t="shared" si="405"/>
        <v>1600</v>
      </c>
      <c r="W416" s="83">
        <f t="shared" si="406"/>
        <v>1600</v>
      </c>
      <c r="X416" s="83"/>
      <c r="Y416" s="83"/>
      <c r="Z416" s="83"/>
      <c r="AA416" s="83">
        <f t="shared" si="365"/>
        <v>1741.7321099999999</v>
      </c>
      <c r="AB416" s="83">
        <f t="shared" si="366"/>
        <v>1600</v>
      </c>
      <c r="AC416" s="83">
        <f t="shared" si="367"/>
        <v>1600</v>
      </c>
    </row>
    <row r="417" spans="1:29" s="3" customFormat="1" x14ac:dyDescent="0.2">
      <c r="A417" s="23" t="s">
        <v>309</v>
      </c>
      <c r="B417" s="24">
        <v>78</v>
      </c>
      <c r="C417" s="25">
        <v>702</v>
      </c>
      <c r="D417" s="26" t="s">
        <v>154</v>
      </c>
      <c r="E417" s="27" t="s">
        <v>3</v>
      </c>
      <c r="F417" s="26" t="s">
        <v>306</v>
      </c>
      <c r="G417" s="28"/>
      <c r="H417" s="29"/>
      <c r="I417" s="30">
        <f>I418</f>
        <v>300</v>
      </c>
      <c r="J417" s="30">
        <f t="shared" ref="J417:K417" si="421">J418</f>
        <v>300</v>
      </c>
      <c r="K417" s="30">
        <f t="shared" si="421"/>
        <v>300</v>
      </c>
      <c r="L417" s="30">
        <f>L418</f>
        <v>69</v>
      </c>
      <c r="M417" s="30">
        <f t="shared" ref="M417:N419" si="422">M418</f>
        <v>0</v>
      </c>
      <c r="N417" s="30">
        <f t="shared" si="422"/>
        <v>0</v>
      </c>
      <c r="O417" s="30">
        <f t="shared" si="362"/>
        <v>369</v>
      </c>
      <c r="P417" s="30">
        <f t="shared" si="363"/>
        <v>300</v>
      </c>
      <c r="Q417" s="31">
        <f t="shared" si="364"/>
        <v>300</v>
      </c>
      <c r="R417" s="65">
        <f>R418</f>
        <v>3713.1030000000001</v>
      </c>
      <c r="S417" s="65"/>
      <c r="T417" s="65"/>
      <c r="U417" s="83">
        <f t="shared" si="404"/>
        <v>4082.1030000000001</v>
      </c>
      <c r="V417" s="83">
        <f t="shared" si="405"/>
        <v>300</v>
      </c>
      <c r="W417" s="83">
        <f t="shared" si="406"/>
        <v>300</v>
      </c>
      <c r="X417" s="83"/>
      <c r="Y417" s="83"/>
      <c r="Z417" s="83"/>
      <c r="AA417" s="83">
        <f t="shared" si="365"/>
        <v>4082.1030000000001</v>
      </c>
      <c r="AB417" s="83">
        <f t="shared" si="366"/>
        <v>300</v>
      </c>
      <c r="AC417" s="83">
        <f t="shared" si="367"/>
        <v>300</v>
      </c>
    </row>
    <row r="418" spans="1:29" s="3" customFormat="1" ht="34.5" customHeight="1" x14ac:dyDescent="0.2">
      <c r="A418" s="23" t="s">
        <v>419</v>
      </c>
      <c r="B418" s="24">
        <v>78</v>
      </c>
      <c r="C418" s="25">
        <v>702</v>
      </c>
      <c r="D418" s="26" t="s">
        <v>154</v>
      </c>
      <c r="E418" s="27" t="s">
        <v>3</v>
      </c>
      <c r="F418" s="26" t="s">
        <v>306</v>
      </c>
      <c r="G418" s="28">
        <v>50970</v>
      </c>
      <c r="H418" s="29"/>
      <c r="I418" s="30">
        <f>I419</f>
        <v>300</v>
      </c>
      <c r="J418" s="30">
        <f t="shared" ref="J418:K419" si="423">J419</f>
        <v>300</v>
      </c>
      <c r="K418" s="30">
        <f t="shared" si="423"/>
        <v>300</v>
      </c>
      <c r="L418" s="30">
        <f>L419</f>
        <v>69</v>
      </c>
      <c r="M418" s="30">
        <f t="shared" si="422"/>
        <v>0</v>
      </c>
      <c r="N418" s="30">
        <f t="shared" si="422"/>
        <v>0</v>
      </c>
      <c r="O418" s="30">
        <f t="shared" si="362"/>
        <v>369</v>
      </c>
      <c r="P418" s="30">
        <f t="shared" si="363"/>
        <v>300</v>
      </c>
      <c r="Q418" s="31">
        <f t="shared" si="364"/>
        <v>300</v>
      </c>
      <c r="R418" s="65">
        <f>R419</f>
        <v>3713.1030000000001</v>
      </c>
      <c r="S418" s="65"/>
      <c r="T418" s="65"/>
      <c r="U418" s="83">
        <f t="shared" si="404"/>
        <v>4082.1030000000001</v>
      </c>
      <c r="V418" s="83">
        <f t="shared" si="405"/>
        <v>300</v>
      </c>
      <c r="W418" s="83">
        <f t="shared" si="406"/>
        <v>300</v>
      </c>
      <c r="X418" s="83"/>
      <c r="Y418" s="83"/>
      <c r="Z418" s="83"/>
      <c r="AA418" s="83">
        <f t="shared" si="365"/>
        <v>4082.1030000000001</v>
      </c>
      <c r="AB418" s="83">
        <f t="shared" si="366"/>
        <v>300</v>
      </c>
      <c r="AC418" s="83">
        <f t="shared" si="367"/>
        <v>300</v>
      </c>
    </row>
    <row r="419" spans="1:29" s="3" customFormat="1" ht="22.5" x14ac:dyDescent="0.2">
      <c r="A419" s="23" t="s">
        <v>81</v>
      </c>
      <c r="B419" s="24">
        <v>78</v>
      </c>
      <c r="C419" s="25">
        <v>702</v>
      </c>
      <c r="D419" s="26" t="s">
        <v>154</v>
      </c>
      <c r="E419" s="27" t="s">
        <v>3</v>
      </c>
      <c r="F419" s="26" t="s">
        <v>306</v>
      </c>
      <c r="G419" s="28">
        <v>50970</v>
      </c>
      <c r="H419" s="29">
        <v>600</v>
      </c>
      <c r="I419" s="30">
        <f>I420</f>
        <v>300</v>
      </c>
      <c r="J419" s="30">
        <f t="shared" si="423"/>
        <v>300</v>
      </c>
      <c r="K419" s="30">
        <f t="shared" si="423"/>
        <v>300</v>
      </c>
      <c r="L419" s="30">
        <f>L420</f>
        <v>69</v>
      </c>
      <c r="M419" s="30">
        <f t="shared" si="422"/>
        <v>0</v>
      </c>
      <c r="N419" s="30">
        <f t="shared" si="422"/>
        <v>0</v>
      </c>
      <c r="O419" s="30">
        <f t="shared" si="362"/>
        <v>369</v>
      </c>
      <c r="P419" s="30">
        <f t="shared" si="363"/>
        <v>300</v>
      </c>
      <c r="Q419" s="31">
        <f t="shared" si="364"/>
        <v>300</v>
      </c>
      <c r="R419" s="65">
        <f>R420</f>
        <v>3713.1030000000001</v>
      </c>
      <c r="S419" s="65"/>
      <c r="T419" s="65"/>
      <c r="U419" s="83">
        <f t="shared" si="404"/>
        <v>4082.1030000000001</v>
      </c>
      <c r="V419" s="83">
        <f t="shared" si="405"/>
        <v>300</v>
      </c>
      <c r="W419" s="83">
        <f t="shared" si="406"/>
        <v>300</v>
      </c>
      <c r="X419" s="83"/>
      <c r="Y419" s="83"/>
      <c r="Z419" s="83"/>
      <c r="AA419" s="83">
        <f t="shared" si="365"/>
        <v>4082.1030000000001</v>
      </c>
      <c r="AB419" s="83">
        <f t="shared" si="366"/>
        <v>300</v>
      </c>
      <c r="AC419" s="83">
        <f t="shared" si="367"/>
        <v>300</v>
      </c>
    </row>
    <row r="420" spans="1:29" s="3" customFormat="1" x14ac:dyDescent="0.2">
      <c r="A420" s="23" t="s">
        <v>155</v>
      </c>
      <c r="B420" s="24">
        <v>78</v>
      </c>
      <c r="C420" s="25">
        <v>702</v>
      </c>
      <c r="D420" s="26" t="s">
        <v>154</v>
      </c>
      <c r="E420" s="27" t="s">
        <v>3</v>
      </c>
      <c r="F420" s="26" t="s">
        <v>306</v>
      </c>
      <c r="G420" s="28">
        <v>50970</v>
      </c>
      <c r="H420" s="29">
        <v>610</v>
      </c>
      <c r="I420" s="30">
        <v>300</v>
      </c>
      <c r="J420" s="30">
        <v>300</v>
      </c>
      <c r="K420" s="30">
        <v>300</v>
      </c>
      <c r="L420" s="30">
        <v>69</v>
      </c>
      <c r="M420" s="30">
        <v>0</v>
      </c>
      <c r="N420" s="30">
        <v>0</v>
      </c>
      <c r="O420" s="30">
        <f t="shared" si="362"/>
        <v>369</v>
      </c>
      <c r="P420" s="30">
        <f t="shared" si="363"/>
        <v>300</v>
      </c>
      <c r="Q420" s="31">
        <f t="shared" si="364"/>
        <v>300</v>
      </c>
      <c r="R420" s="65">
        <v>3713.1030000000001</v>
      </c>
      <c r="S420" s="65"/>
      <c r="T420" s="65"/>
      <c r="U420" s="83">
        <f t="shared" si="404"/>
        <v>4082.1030000000001</v>
      </c>
      <c r="V420" s="83">
        <f t="shared" si="405"/>
        <v>300</v>
      </c>
      <c r="W420" s="83">
        <f t="shared" si="406"/>
        <v>300</v>
      </c>
      <c r="X420" s="83"/>
      <c r="Y420" s="83"/>
      <c r="Z420" s="83"/>
      <c r="AA420" s="83">
        <f t="shared" si="365"/>
        <v>4082.1030000000001</v>
      </c>
      <c r="AB420" s="83">
        <f t="shared" si="366"/>
        <v>300</v>
      </c>
      <c r="AC420" s="83">
        <f t="shared" si="367"/>
        <v>300</v>
      </c>
    </row>
    <row r="421" spans="1:29" s="3" customFormat="1" x14ac:dyDescent="0.2">
      <c r="A421" s="23" t="s">
        <v>188</v>
      </c>
      <c r="B421" s="24">
        <v>78</v>
      </c>
      <c r="C421" s="25">
        <v>703</v>
      </c>
      <c r="D421" s="26"/>
      <c r="E421" s="27"/>
      <c r="F421" s="26"/>
      <c r="G421" s="28"/>
      <c r="H421" s="29" t="s">
        <v>7</v>
      </c>
      <c r="I421" s="30">
        <f t="shared" ref="I421:K421" si="424">I422</f>
        <v>13330.9</v>
      </c>
      <c r="J421" s="30">
        <f t="shared" si="424"/>
        <v>13321.900000000001</v>
      </c>
      <c r="K421" s="30">
        <f t="shared" si="424"/>
        <v>13945.6</v>
      </c>
      <c r="L421" s="30"/>
      <c r="M421" s="30"/>
      <c r="N421" s="30"/>
      <c r="O421" s="30">
        <f t="shared" si="362"/>
        <v>13330.9</v>
      </c>
      <c r="P421" s="30">
        <f t="shared" si="363"/>
        <v>13321.900000000001</v>
      </c>
      <c r="Q421" s="31">
        <f t="shared" si="364"/>
        <v>13945.6</v>
      </c>
      <c r="R421" s="65">
        <f>R422</f>
        <v>766.78913</v>
      </c>
      <c r="S421" s="65"/>
      <c r="T421" s="65"/>
      <c r="U421" s="83">
        <f t="shared" si="404"/>
        <v>14097.689129999999</v>
      </c>
      <c r="V421" s="83">
        <f t="shared" si="405"/>
        <v>13321.900000000001</v>
      </c>
      <c r="W421" s="83">
        <f t="shared" si="406"/>
        <v>13945.6</v>
      </c>
      <c r="X421" s="83">
        <f>X422</f>
        <v>454.81900000000002</v>
      </c>
      <c r="Y421" s="83"/>
      <c r="Z421" s="83"/>
      <c r="AA421" s="83">
        <f t="shared" si="365"/>
        <v>14552.508129999998</v>
      </c>
      <c r="AB421" s="83">
        <f t="shared" si="366"/>
        <v>13321.900000000001</v>
      </c>
      <c r="AC421" s="83">
        <f t="shared" si="367"/>
        <v>13945.6</v>
      </c>
    </row>
    <row r="422" spans="1:29" s="3" customFormat="1" ht="33.75" x14ac:dyDescent="0.2">
      <c r="A422" s="34" t="s">
        <v>327</v>
      </c>
      <c r="B422" s="24">
        <v>78</v>
      </c>
      <c r="C422" s="25">
        <v>703</v>
      </c>
      <c r="D422" s="26" t="s">
        <v>154</v>
      </c>
      <c r="E422" s="27" t="s">
        <v>3</v>
      </c>
      <c r="F422" s="26" t="s">
        <v>2</v>
      </c>
      <c r="G422" s="28" t="s">
        <v>9</v>
      </c>
      <c r="H422" s="29" t="s">
        <v>7</v>
      </c>
      <c r="I422" s="30">
        <f t="shared" ref="I422:K422" si="425">I426+I429+I432+I435</f>
        <v>13330.9</v>
      </c>
      <c r="J422" s="30">
        <f t="shared" si="425"/>
        <v>13321.900000000001</v>
      </c>
      <c r="K422" s="30">
        <f t="shared" si="425"/>
        <v>13945.6</v>
      </c>
      <c r="L422" s="30"/>
      <c r="M422" s="30"/>
      <c r="N422" s="30"/>
      <c r="O422" s="30">
        <f t="shared" si="362"/>
        <v>13330.9</v>
      </c>
      <c r="P422" s="30">
        <f t="shared" si="363"/>
        <v>13321.900000000001</v>
      </c>
      <c r="Q422" s="31">
        <f t="shared" si="364"/>
        <v>13945.6</v>
      </c>
      <c r="R422" s="65">
        <f>R432</f>
        <v>766.78913</v>
      </c>
      <c r="S422" s="65"/>
      <c r="T422" s="65"/>
      <c r="U422" s="83">
        <f t="shared" si="404"/>
        <v>14097.689129999999</v>
      </c>
      <c r="V422" s="83">
        <f t="shared" si="405"/>
        <v>13321.900000000001</v>
      </c>
      <c r="W422" s="83">
        <f t="shared" si="406"/>
        <v>13945.6</v>
      </c>
      <c r="X422" s="83">
        <f>X423+X432</f>
        <v>454.81900000000002</v>
      </c>
      <c r="Y422" s="83"/>
      <c r="Z422" s="83"/>
      <c r="AA422" s="83">
        <f t="shared" si="365"/>
        <v>14552.508129999998</v>
      </c>
      <c r="AB422" s="83">
        <f t="shared" si="366"/>
        <v>13321.900000000001</v>
      </c>
      <c r="AC422" s="83">
        <f t="shared" si="367"/>
        <v>13945.6</v>
      </c>
    </row>
    <row r="423" spans="1:29" s="3" customFormat="1" x14ac:dyDescent="0.2">
      <c r="A423" s="23" t="s">
        <v>434</v>
      </c>
      <c r="B423" s="24">
        <v>78</v>
      </c>
      <c r="C423" s="25">
        <v>703</v>
      </c>
      <c r="D423" s="26" t="s">
        <v>154</v>
      </c>
      <c r="E423" s="27" t="s">
        <v>3</v>
      </c>
      <c r="F423" s="26" t="s">
        <v>2</v>
      </c>
      <c r="G423" s="28">
        <v>71400</v>
      </c>
      <c r="H423" s="29"/>
      <c r="I423" s="30"/>
      <c r="J423" s="30"/>
      <c r="K423" s="30"/>
      <c r="L423" s="30"/>
      <c r="M423" s="30"/>
      <c r="N423" s="30"/>
      <c r="O423" s="30"/>
      <c r="P423" s="30"/>
      <c r="Q423" s="31"/>
      <c r="R423" s="65"/>
      <c r="S423" s="65"/>
      <c r="T423" s="65"/>
      <c r="U423" s="83"/>
      <c r="V423" s="83"/>
      <c r="W423" s="83"/>
      <c r="X423" s="83">
        <f>X424</f>
        <v>471.81</v>
      </c>
      <c r="Y423" s="83"/>
      <c r="Z423" s="83"/>
      <c r="AA423" s="83">
        <f t="shared" ref="AA423:AA425" si="426">U423+X423</f>
        <v>471.81</v>
      </c>
      <c r="AB423" s="83">
        <f t="shared" ref="AB423:AB425" si="427">V423+Y423</f>
        <v>0</v>
      </c>
      <c r="AC423" s="83">
        <f t="shared" ref="AC423:AC425" si="428">W423+Z423</f>
        <v>0</v>
      </c>
    </row>
    <row r="424" spans="1:29" s="3" customFormat="1" ht="22.5" x14ac:dyDescent="0.2">
      <c r="A424" s="23" t="s">
        <v>81</v>
      </c>
      <c r="B424" s="24">
        <v>78</v>
      </c>
      <c r="C424" s="25">
        <v>703</v>
      </c>
      <c r="D424" s="26" t="s">
        <v>154</v>
      </c>
      <c r="E424" s="27" t="s">
        <v>3</v>
      </c>
      <c r="F424" s="26" t="s">
        <v>2</v>
      </c>
      <c r="G424" s="28">
        <v>71400</v>
      </c>
      <c r="H424" s="29">
        <v>600</v>
      </c>
      <c r="I424" s="30"/>
      <c r="J424" s="30"/>
      <c r="K424" s="30"/>
      <c r="L424" s="30"/>
      <c r="M424" s="30"/>
      <c r="N424" s="30"/>
      <c r="O424" s="30"/>
      <c r="P424" s="30"/>
      <c r="Q424" s="31"/>
      <c r="R424" s="65"/>
      <c r="S424" s="65"/>
      <c r="T424" s="65"/>
      <c r="U424" s="83"/>
      <c r="V424" s="83"/>
      <c r="W424" s="83"/>
      <c r="X424" s="83">
        <f>X425</f>
        <v>471.81</v>
      </c>
      <c r="Y424" s="83"/>
      <c r="Z424" s="83"/>
      <c r="AA424" s="83">
        <f t="shared" si="426"/>
        <v>471.81</v>
      </c>
      <c r="AB424" s="83">
        <f t="shared" si="427"/>
        <v>0</v>
      </c>
      <c r="AC424" s="83">
        <f t="shared" si="428"/>
        <v>0</v>
      </c>
    </row>
    <row r="425" spans="1:29" s="3" customFormat="1" x14ac:dyDescent="0.2">
      <c r="A425" s="23" t="s">
        <v>155</v>
      </c>
      <c r="B425" s="24">
        <v>78</v>
      </c>
      <c r="C425" s="25">
        <v>703</v>
      </c>
      <c r="D425" s="26" t="s">
        <v>154</v>
      </c>
      <c r="E425" s="27" t="s">
        <v>3</v>
      </c>
      <c r="F425" s="26" t="s">
        <v>2</v>
      </c>
      <c r="G425" s="28">
        <v>71400</v>
      </c>
      <c r="H425" s="29">
        <v>610</v>
      </c>
      <c r="I425" s="30"/>
      <c r="J425" s="30"/>
      <c r="K425" s="30"/>
      <c r="L425" s="30"/>
      <c r="M425" s="30"/>
      <c r="N425" s="30"/>
      <c r="O425" s="30"/>
      <c r="P425" s="30"/>
      <c r="Q425" s="31"/>
      <c r="R425" s="65"/>
      <c r="S425" s="65"/>
      <c r="T425" s="65"/>
      <c r="U425" s="83"/>
      <c r="V425" s="83"/>
      <c r="W425" s="83"/>
      <c r="X425" s="83">
        <v>471.81</v>
      </c>
      <c r="Y425" s="83"/>
      <c r="Z425" s="83"/>
      <c r="AA425" s="83">
        <f t="shared" si="426"/>
        <v>471.81</v>
      </c>
      <c r="AB425" s="83">
        <f t="shared" si="427"/>
        <v>0</v>
      </c>
      <c r="AC425" s="83">
        <f t="shared" si="428"/>
        <v>0</v>
      </c>
    </row>
    <row r="426" spans="1:29" s="3" customFormat="1" ht="57.95" customHeight="1" x14ac:dyDescent="0.2">
      <c r="A426" s="23" t="s">
        <v>187</v>
      </c>
      <c r="B426" s="24">
        <v>78</v>
      </c>
      <c r="C426" s="25">
        <v>703</v>
      </c>
      <c r="D426" s="26" t="s">
        <v>154</v>
      </c>
      <c r="E426" s="27" t="s">
        <v>3</v>
      </c>
      <c r="F426" s="26" t="s">
        <v>2</v>
      </c>
      <c r="G426" s="28" t="s">
        <v>186</v>
      </c>
      <c r="H426" s="29" t="s">
        <v>7</v>
      </c>
      <c r="I426" s="30">
        <f>I427</f>
        <v>212.9</v>
      </c>
      <c r="J426" s="30">
        <f t="shared" ref="J426:K426" si="429">J427</f>
        <v>219.6</v>
      </c>
      <c r="K426" s="30">
        <f t="shared" si="429"/>
        <v>221.5</v>
      </c>
      <c r="L426" s="30"/>
      <c r="M426" s="30"/>
      <c r="N426" s="30"/>
      <c r="O426" s="30">
        <f t="shared" si="362"/>
        <v>212.9</v>
      </c>
      <c r="P426" s="30">
        <f t="shared" si="363"/>
        <v>219.6</v>
      </c>
      <c r="Q426" s="31">
        <f t="shared" si="364"/>
        <v>221.5</v>
      </c>
      <c r="R426" s="65"/>
      <c r="S426" s="65"/>
      <c r="T426" s="65"/>
      <c r="U426" s="83">
        <f t="shared" si="404"/>
        <v>212.9</v>
      </c>
      <c r="V426" s="83">
        <f t="shared" si="405"/>
        <v>219.6</v>
      </c>
      <c r="W426" s="83">
        <f t="shared" si="406"/>
        <v>221.5</v>
      </c>
      <c r="X426" s="83"/>
      <c r="Y426" s="83"/>
      <c r="Z426" s="83"/>
      <c r="AA426" s="83">
        <f t="shared" si="365"/>
        <v>212.9</v>
      </c>
      <c r="AB426" s="83">
        <f t="shared" si="366"/>
        <v>219.6</v>
      </c>
      <c r="AC426" s="83">
        <f t="shared" si="367"/>
        <v>221.5</v>
      </c>
    </row>
    <row r="427" spans="1:29" s="3" customFormat="1" ht="28.5" customHeight="1" x14ac:dyDescent="0.2">
      <c r="A427" s="23" t="s">
        <v>81</v>
      </c>
      <c r="B427" s="24">
        <v>78</v>
      </c>
      <c r="C427" s="25">
        <v>703</v>
      </c>
      <c r="D427" s="26" t="s">
        <v>154</v>
      </c>
      <c r="E427" s="27" t="s">
        <v>3</v>
      </c>
      <c r="F427" s="26" t="s">
        <v>2</v>
      </c>
      <c r="G427" s="28" t="s">
        <v>186</v>
      </c>
      <c r="H427" s="29">
        <v>600</v>
      </c>
      <c r="I427" s="30">
        <f>I428</f>
        <v>212.9</v>
      </c>
      <c r="J427" s="30">
        <f t="shared" ref="J427:K427" si="430">J428</f>
        <v>219.6</v>
      </c>
      <c r="K427" s="30">
        <f t="shared" si="430"/>
        <v>221.5</v>
      </c>
      <c r="L427" s="30"/>
      <c r="M427" s="30"/>
      <c r="N427" s="30"/>
      <c r="O427" s="30">
        <f t="shared" si="362"/>
        <v>212.9</v>
      </c>
      <c r="P427" s="30">
        <f t="shared" si="363"/>
        <v>219.6</v>
      </c>
      <c r="Q427" s="31">
        <f t="shared" si="364"/>
        <v>221.5</v>
      </c>
      <c r="R427" s="65"/>
      <c r="S427" s="65"/>
      <c r="T427" s="65"/>
      <c r="U427" s="83">
        <f t="shared" si="404"/>
        <v>212.9</v>
      </c>
      <c r="V427" s="83">
        <f t="shared" si="405"/>
        <v>219.6</v>
      </c>
      <c r="W427" s="83">
        <f t="shared" si="406"/>
        <v>221.5</v>
      </c>
      <c r="X427" s="83"/>
      <c r="Y427" s="83"/>
      <c r="Z427" s="83"/>
      <c r="AA427" s="83">
        <f t="shared" si="365"/>
        <v>212.9</v>
      </c>
      <c r="AB427" s="83">
        <f t="shared" si="366"/>
        <v>219.6</v>
      </c>
      <c r="AC427" s="83">
        <f t="shared" si="367"/>
        <v>221.5</v>
      </c>
    </row>
    <row r="428" spans="1:29" s="3" customFormat="1" x14ac:dyDescent="0.2">
      <c r="A428" s="23" t="s">
        <v>155</v>
      </c>
      <c r="B428" s="24">
        <v>78</v>
      </c>
      <c r="C428" s="25">
        <v>703</v>
      </c>
      <c r="D428" s="26" t="s">
        <v>154</v>
      </c>
      <c r="E428" s="27" t="s">
        <v>3</v>
      </c>
      <c r="F428" s="26" t="s">
        <v>2</v>
      </c>
      <c r="G428" s="28" t="s">
        <v>186</v>
      </c>
      <c r="H428" s="29">
        <v>610</v>
      </c>
      <c r="I428" s="30">
        <v>212.9</v>
      </c>
      <c r="J428" s="30">
        <v>219.6</v>
      </c>
      <c r="K428" s="30">
        <v>221.5</v>
      </c>
      <c r="L428" s="30"/>
      <c r="M428" s="30"/>
      <c r="N428" s="30"/>
      <c r="O428" s="30">
        <f t="shared" si="362"/>
        <v>212.9</v>
      </c>
      <c r="P428" s="30">
        <f t="shared" si="363"/>
        <v>219.6</v>
      </c>
      <c r="Q428" s="31">
        <f t="shared" si="364"/>
        <v>221.5</v>
      </c>
      <c r="R428" s="65"/>
      <c r="S428" s="65"/>
      <c r="T428" s="65"/>
      <c r="U428" s="83">
        <f t="shared" si="404"/>
        <v>212.9</v>
      </c>
      <c r="V428" s="83">
        <f t="shared" si="405"/>
        <v>219.6</v>
      </c>
      <c r="W428" s="83">
        <f t="shared" si="406"/>
        <v>221.5</v>
      </c>
      <c r="X428" s="83"/>
      <c r="Y428" s="83"/>
      <c r="Z428" s="83"/>
      <c r="AA428" s="83">
        <f t="shared" si="365"/>
        <v>212.9</v>
      </c>
      <c r="AB428" s="83">
        <f t="shared" si="366"/>
        <v>219.6</v>
      </c>
      <c r="AC428" s="83">
        <f t="shared" si="367"/>
        <v>221.5</v>
      </c>
    </row>
    <row r="429" spans="1:29" s="3" customFormat="1" ht="22.5" x14ac:dyDescent="0.2">
      <c r="A429" s="23" t="s">
        <v>185</v>
      </c>
      <c r="B429" s="24">
        <v>78</v>
      </c>
      <c r="C429" s="25">
        <v>703</v>
      </c>
      <c r="D429" s="26" t="s">
        <v>154</v>
      </c>
      <c r="E429" s="27" t="s">
        <v>3</v>
      </c>
      <c r="F429" s="26" t="s">
        <v>2</v>
      </c>
      <c r="G429" s="28" t="s">
        <v>184</v>
      </c>
      <c r="H429" s="29" t="s">
        <v>7</v>
      </c>
      <c r="I429" s="30">
        <f>I430</f>
        <v>104.8</v>
      </c>
      <c r="J429" s="30">
        <f t="shared" ref="J429:K429" si="431">J430</f>
        <v>104.8</v>
      </c>
      <c r="K429" s="30">
        <f t="shared" si="431"/>
        <v>107.2</v>
      </c>
      <c r="L429" s="30"/>
      <c r="M429" s="30"/>
      <c r="N429" s="30"/>
      <c r="O429" s="30">
        <f t="shared" si="362"/>
        <v>104.8</v>
      </c>
      <c r="P429" s="30">
        <f t="shared" si="363"/>
        <v>104.8</v>
      </c>
      <c r="Q429" s="31">
        <f t="shared" si="364"/>
        <v>107.2</v>
      </c>
      <c r="R429" s="65"/>
      <c r="S429" s="65"/>
      <c r="T429" s="65"/>
      <c r="U429" s="83">
        <f t="shared" si="404"/>
        <v>104.8</v>
      </c>
      <c r="V429" s="83">
        <f t="shared" si="405"/>
        <v>104.8</v>
      </c>
      <c r="W429" s="83">
        <f t="shared" si="406"/>
        <v>107.2</v>
      </c>
      <c r="X429" s="83"/>
      <c r="Y429" s="83"/>
      <c r="Z429" s="83"/>
      <c r="AA429" s="83">
        <f t="shared" si="365"/>
        <v>104.8</v>
      </c>
      <c r="AB429" s="83">
        <f t="shared" si="366"/>
        <v>104.8</v>
      </c>
      <c r="AC429" s="83">
        <f t="shared" si="367"/>
        <v>107.2</v>
      </c>
    </row>
    <row r="430" spans="1:29" s="3" customFormat="1" ht="22.5" x14ac:dyDescent="0.2">
      <c r="A430" s="23" t="s">
        <v>81</v>
      </c>
      <c r="B430" s="24">
        <v>78</v>
      </c>
      <c r="C430" s="25">
        <v>703</v>
      </c>
      <c r="D430" s="26" t="s">
        <v>154</v>
      </c>
      <c r="E430" s="27" t="s">
        <v>3</v>
      </c>
      <c r="F430" s="26" t="s">
        <v>2</v>
      </c>
      <c r="G430" s="28" t="s">
        <v>184</v>
      </c>
      <c r="H430" s="29">
        <v>600</v>
      </c>
      <c r="I430" s="30">
        <f>I431</f>
        <v>104.8</v>
      </c>
      <c r="J430" s="30">
        <f t="shared" ref="J430:K430" si="432">J431</f>
        <v>104.8</v>
      </c>
      <c r="K430" s="30">
        <f t="shared" si="432"/>
        <v>107.2</v>
      </c>
      <c r="L430" s="30"/>
      <c r="M430" s="30"/>
      <c r="N430" s="30"/>
      <c r="O430" s="30">
        <f t="shared" si="362"/>
        <v>104.8</v>
      </c>
      <c r="P430" s="30">
        <f t="shared" si="363"/>
        <v>104.8</v>
      </c>
      <c r="Q430" s="31">
        <f t="shared" si="364"/>
        <v>107.2</v>
      </c>
      <c r="R430" s="65"/>
      <c r="S430" s="65"/>
      <c r="T430" s="65"/>
      <c r="U430" s="83">
        <f t="shared" si="404"/>
        <v>104.8</v>
      </c>
      <c r="V430" s="83">
        <f t="shared" si="405"/>
        <v>104.8</v>
      </c>
      <c r="W430" s="83">
        <f t="shared" si="406"/>
        <v>107.2</v>
      </c>
      <c r="X430" s="83"/>
      <c r="Y430" s="83"/>
      <c r="Z430" s="83"/>
      <c r="AA430" s="83">
        <f t="shared" si="365"/>
        <v>104.8</v>
      </c>
      <c r="AB430" s="83">
        <f t="shared" si="366"/>
        <v>104.8</v>
      </c>
      <c r="AC430" s="83">
        <f t="shared" si="367"/>
        <v>107.2</v>
      </c>
    </row>
    <row r="431" spans="1:29" s="3" customFormat="1" ht="15" customHeight="1" x14ac:dyDescent="0.2">
      <c r="A431" s="23" t="s">
        <v>155</v>
      </c>
      <c r="B431" s="24">
        <v>78</v>
      </c>
      <c r="C431" s="25">
        <v>703</v>
      </c>
      <c r="D431" s="26" t="s">
        <v>154</v>
      </c>
      <c r="E431" s="27" t="s">
        <v>3</v>
      </c>
      <c r="F431" s="26" t="s">
        <v>2</v>
      </c>
      <c r="G431" s="28" t="s">
        <v>184</v>
      </c>
      <c r="H431" s="29">
        <v>610</v>
      </c>
      <c r="I431" s="30">
        <v>104.8</v>
      </c>
      <c r="J431" s="30">
        <v>104.8</v>
      </c>
      <c r="K431" s="30">
        <v>107.2</v>
      </c>
      <c r="L431" s="30"/>
      <c r="M431" s="30"/>
      <c r="N431" s="30"/>
      <c r="O431" s="30">
        <f t="shared" si="362"/>
        <v>104.8</v>
      </c>
      <c r="P431" s="30">
        <f t="shared" si="363"/>
        <v>104.8</v>
      </c>
      <c r="Q431" s="31">
        <f t="shared" si="364"/>
        <v>107.2</v>
      </c>
      <c r="R431" s="65"/>
      <c r="S431" s="65"/>
      <c r="T431" s="65"/>
      <c r="U431" s="83">
        <f t="shared" si="404"/>
        <v>104.8</v>
      </c>
      <c r="V431" s="83">
        <f t="shared" si="405"/>
        <v>104.8</v>
      </c>
      <c r="W431" s="83">
        <f t="shared" si="406"/>
        <v>107.2</v>
      </c>
      <c r="X431" s="83"/>
      <c r="Y431" s="83"/>
      <c r="Z431" s="83"/>
      <c r="AA431" s="83">
        <f t="shared" si="365"/>
        <v>104.8</v>
      </c>
      <c r="AB431" s="83">
        <f t="shared" si="366"/>
        <v>104.8</v>
      </c>
      <c r="AC431" s="83">
        <f t="shared" si="367"/>
        <v>107.2</v>
      </c>
    </row>
    <row r="432" spans="1:29" s="3" customFormat="1" x14ac:dyDescent="0.2">
      <c r="A432" s="23" t="s">
        <v>183</v>
      </c>
      <c r="B432" s="24">
        <v>78</v>
      </c>
      <c r="C432" s="25">
        <v>703</v>
      </c>
      <c r="D432" s="26" t="s">
        <v>154</v>
      </c>
      <c r="E432" s="27" t="s">
        <v>3</v>
      </c>
      <c r="F432" s="26" t="s">
        <v>2</v>
      </c>
      <c r="G432" s="28" t="s">
        <v>182</v>
      </c>
      <c r="H432" s="29" t="s">
        <v>7</v>
      </c>
      <c r="I432" s="30">
        <f>I433</f>
        <v>180.8</v>
      </c>
      <c r="J432" s="30">
        <f t="shared" ref="J432:K432" si="433">J433</f>
        <v>104.8</v>
      </c>
      <c r="K432" s="30">
        <f t="shared" si="433"/>
        <v>104.8</v>
      </c>
      <c r="L432" s="30"/>
      <c r="M432" s="30"/>
      <c r="N432" s="30"/>
      <c r="O432" s="30">
        <f t="shared" si="362"/>
        <v>180.8</v>
      </c>
      <c r="P432" s="30">
        <f t="shared" si="363"/>
        <v>104.8</v>
      </c>
      <c r="Q432" s="31">
        <f t="shared" si="364"/>
        <v>104.8</v>
      </c>
      <c r="R432" s="65">
        <f>R433</f>
        <v>766.78913</v>
      </c>
      <c r="S432" s="65"/>
      <c r="T432" s="65"/>
      <c r="U432" s="83">
        <f t="shared" si="404"/>
        <v>947.58913000000007</v>
      </c>
      <c r="V432" s="83">
        <f t="shared" si="405"/>
        <v>104.8</v>
      </c>
      <c r="W432" s="83">
        <f t="shared" si="406"/>
        <v>104.8</v>
      </c>
      <c r="X432" s="83">
        <f>X433</f>
        <v>-16.991</v>
      </c>
      <c r="Y432" s="83"/>
      <c r="Z432" s="83"/>
      <c r="AA432" s="83">
        <f t="shared" si="365"/>
        <v>930.59813000000008</v>
      </c>
      <c r="AB432" s="83">
        <f t="shared" si="366"/>
        <v>104.8</v>
      </c>
      <c r="AC432" s="83">
        <f t="shared" si="367"/>
        <v>104.8</v>
      </c>
    </row>
    <row r="433" spans="1:29" s="3" customFormat="1" ht="22.5" x14ac:dyDescent="0.2">
      <c r="A433" s="23" t="s">
        <v>81</v>
      </c>
      <c r="B433" s="24">
        <v>78</v>
      </c>
      <c r="C433" s="25">
        <v>703</v>
      </c>
      <c r="D433" s="26" t="s">
        <v>154</v>
      </c>
      <c r="E433" s="27" t="s">
        <v>3</v>
      </c>
      <c r="F433" s="26" t="s">
        <v>2</v>
      </c>
      <c r="G433" s="28" t="s">
        <v>182</v>
      </c>
      <c r="H433" s="29">
        <v>600</v>
      </c>
      <c r="I433" s="30">
        <f>I434</f>
        <v>180.8</v>
      </c>
      <c r="J433" s="30">
        <f t="shared" ref="J433:K433" si="434">J434</f>
        <v>104.8</v>
      </c>
      <c r="K433" s="30">
        <f t="shared" si="434"/>
        <v>104.8</v>
      </c>
      <c r="L433" s="30"/>
      <c r="M433" s="30"/>
      <c r="N433" s="30"/>
      <c r="O433" s="30">
        <f t="shared" si="362"/>
        <v>180.8</v>
      </c>
      <c r="P433" s="30">
        <f t="shared" si="363"/>
        <v>104.8</v>
      </c>
      <c r="Q433" s="31">
        <f t="shared" si="364"/>
        <v>104.8</v>
      </c>
      <c r="R433" s="65">
        <f>R434</f>
        <v>766.78913</v>
      </c>
      <c r="S433" s="65"/>
      <c r="T433" s="65"/>
      <c r="U433" s="83">
        <f t="shared" si="404"/>
        <v>947.58913000000007</v>
      </c>
      <c r="V433" s="83">
        <f t="shared" si="405"/>
        <v>104.8</v>
      </c>
      <c r="W433" s="83">
        <f t="shared" si="406"/>
        <v>104.8</v>
      </c>
      <c r="X433" s="83">
        <f>X434</f>
        <v>-16.991</v>
      </c>
      <c r="Y433" s="83"/>
      <c r="Z433" s="83"/>
      <c r="AA433" s="83">
        <f t="shared" si="365"/>
        <v>930.59813000000008</v>
      </c>
      <c r="AB433" s="83">
        <f t="shared" si="366"/>
        <v>104.8</v>
      </c>
      <c r="AC433" s="83">
        <f t="shared" si="367"/>
        <v>104.8</v>
      </c>
    </row>
    <row r="434" spans="1:29" s="3" customFormat="1" ht="18.95" customHeight="1" x14ac:dyDescent="0.2">
      <c r="A434" s="23" t="s">
        <v>155</v>
      </c>
      <c r="B434" s="24">
        <v>78</v>
      </c>
      <c r="C434" s="25">
        <v>703</v>
      </c>
      <c r="D434" s="26" t="s">
        <v>154</v>
      </c>
      <c r="E434" s="27" t="s">
        <v>3</v>
      </c>
      <c r="F434" s="26" t="s">
        <v>2</v>
      </c>
      <c r="G434" s="28" t="s">
        <v>182</v>
      </c>
      <c r="H434" s="29">
        <v>610</v>
      </c>
      <c r="I434" s="30">
        <v>180.8</v>
      </c>
      <c r="J434" s="30">
        <v>104.8</v>
      </c>
      <c r="K434" s="30">
        <v>104.8</v>
      </c>
      <c r="L434" s="30"/>
      <c r="M434" s="30"/>
      <c r="N434" s="30"/>
      <c r="O434" s="30">
        <f t="shared" si="362"/>
        <v>180.8</v>
      </c>
      <c r="P434" s="30">
        <f t="shared" si="363"/>
        <v>104.8</v>
      </c>
      <c r="Q434" s="31">
        <f t="shared" si="364"/>
        <v>104.8</v>
      </c>
      <c r="R434" s="65">
        <v>766.78913</v>
      </c>
      <c r="S434" s="65"/>
      <c r="T434" s="65"/>
      <c r="U434" s="83">
        <f t="shared" si="404"/>
        <v>947.58913000000007</v>
      </c>
      <c r="V434" s="83">
        <f t="shared" si="405"/>
        <v>104.8</v>
      </c>
      <c r="W434" s="83">
        <f t="shared" si="406"/>
        <v>104.8</v>
      </c>
      <c r="X434" s="83">
        <v>-16.991</v>
      </c>
      <c r="Y434" s="83"/>
      <c r="Z434" s="83"/>
      <c r="AA434" s="83">
        <f t="shared" ref="AA434:AA497" si="435">U434+X434</f>
        <v>930.59813000000008</v>
      </c>
      <c r="AB434" s="83">
        <f t="shared" ref="AB434:AB497" si="436">V434+Y434</f>
        <v>104.8</v>
      </c>
      <c r="AC434" s="83">
        <f t="shared" ref="AC434:AC497" si="437">W434+Z434</f>
        <v>104.8</v>
      </c>
    </row>
    <row r="435" spans="1:29" s="3" customFormat="1" ht="45.95" customHeight="1" x14ac:dyDescent="0.2">
      <c r="A435" s="23" t="s">
        <v>181</v>
      </c>
      <c r="B435" s="24">
        <v>78</v>
      </c>
      <c r="C435" s="25">
        <v>703</v>
      </c>
      <c r="D435" s="26" t="s">
        <v>154</v>
      </c>
      <c r="E435" s="27" t="s">
        <v>3</v>
      </c>
      <c r="F435" s="26" t="s">
        <v>2</v>
      </c>
      <c r="G435" s="28" t="s">
        <v>180</v>
      </c>
      <c r="H435" s="29" t="s">
        <v>7</v>
      </c>
      <c r="I435" s="30">
        <f>I436</f>
        <v>12832.4</v>
      </c>
      <c r="J435" s="30">
        <f t="shared" ref="J435:K435" si="438">J436</f>
        <v>12892.7</v>
      </c>
      <c r="K435" s="30">
        <f t="shared" si="438"/>
        <v>13512.1</v>
      </c>
      <c r="L435" s="30"/>
      <c r="M435" s="30"/>
      <c r="N435" s="30"/>
      <c r="O435" s="30">
        <f t="shared" si="362"/>
        <v>12832.4</v>
      </c>
      <c r="P435" s="30">
        <f t="shared" si="363"/>
        <v>12892.7</v>
      </c>
      <c r="Q435" s="31">
        <f t="shared" si="364"/>
        <v>13512.1</v>
      </c>
      <c r="R435" s="65"/>
      <c r="S435" s="65"/>
      <c r="T435" s="65"/>
      <c r="U435" s="83">
        <f t="shared" si="404"/>
        <v>12832.4</v>
      </c>
      <c r="V435" s="83">
        <f t="shared" si="405"/>
        <v>12892.7</v>
      </c>
      <c r="W435" s="83">
        <f t="shared" si="406"/>
        <v>13512.1</v>
      </c>
      <c r="X435" s="83"/>
      <c r="Y435" s="83"/>
      <c r="Z435" s="83"/>
      <c r="AA435" s="83">
        <f t="shared" si="435"/>
        <v>12832.4</v>
      </c>
      <c r="AB435" s="83">
        <f t="shared" si="436"/>
        <v>12892.7</v>
      </c>
      <c r="AC435" s="83">
        <f t="shared" si="437"/>
        <v>13512.1</v>
      </c>
    </row>
    <row r="436" spans="1:29" s="3" customFormat="1" ht="22.5" customHeight="1" x14ac:dyDescent="0.2">
      <c r="A436" s="23" t="s">
        <v>81</v>
      </c>
      <c r="B436" s="24">
        <v>78</v>
      </c>
      <c r="C436" s="25">
        <v>703</v>
      </c>
      <c r="D436" s="26" t="s">
        <v>154</v>
      </c>
      <c r="E436" s="27" t="s">
        <v>3</v>
      </c>
      <c r="F436" s="26" t="s">
        <v>2</v>
      </c>
      <c r="G436" s="28" t="s">
        <v>180</v>
      </c>
      <c r="H436" s="29">
        <v>600</v>
      </c>
      <c r="I436" s="30">
        <f>I437</f>
        <v>12832.4</v>
      </c>
      <c r="J436" s="30">
        <f t="shared" ref="J436:K436" si="439">J437</f>
        <v>12892.7</v>
      </c>
      <c r="K436" s="30">
        <f t="shared" si="439"/>
        <v>13512.1</v>
      </c>
      <c r="L436" s="30"/>
      <c r="M436" s="30"/>
      <c r="N436" s="30"/>
      <c r="O436" s="30">
        <f t="shared" si="362"/>
        <v>12832.4</v>
      </c>
      <c r="P436" s="30">
        <f t="shared" si="363"/>
        <v>12892.7</v>
      </c>
      <c r="Q436" s="31">
        <f t="shared" si="364"/>
        <v>13512.1</v>
      </c>
      <c r="R436" s="65"/>
      <c r="S436" s="65"/>
      <c r="T436" s="65"/>
      <c r="U436" s="83">
        <f t="shared" si="404"/>
        <v>12832.4</v>
      </c>
      <c r="V436" s="83">
        <f t="shared" si="405"/>
        <v>12892.7</v>
      </c>
      <c r="W436" s="83">
        <f t="shared" si="406"/>
        <v>13512.1</v>
      </c>
      <c r="X436" s="83"/>
      <c r="Y436" s="83"/>
      <c r="Z436" s="83"/>
      <c r="AA436" s="83">
        <f t="shared" si="435"/>
        <v>12832.4</v>
      </c>
      <c r="AB436" s="83">
        <f t="shared" si="436"/>
        <v>12892.7</v>
      </c>
      <c r="AC436" s="83">
        <f t="shared" si="437"/>
        <v>13512.1</v>
      </c>
    </row>
    <row r="437" spans="1:29" s="3" customFormat="1" x14ac:dyDescent="0.2">
      <c r="A437" s="23" t="s">
        <v>155</v>
      </c>
      <c r="B437" s="24">
        <v>78</v>
      </c>
      <c r="C437" s="25">
        <v>703</v>
      </c>
      <c r="D437" s="26" t="s">
        <v>154</v>
      </c>
      <c r="E437" s="27" t="s">
        <v>3</v>
      </c>
      <c r="F437" s="26" t="s">
        <v>2</v>
      </c>
      <c r="G437" s="28" t="s">
        <v>180</v>
      </c>
      <c r="H437" s="29">
        <v>610</v>
      </c>
      <c r="I437" s="30">
        <v>12832.4</v>
      </c>
      <c r="J437" s="30">
        <v>12892.7</v>
      </c>
      <c r="K437" s="30">
        <v>13512.1</v>
      </c>
      <c r="L437" s="30"/>
      <c r="M437" s="30"/>
      <c r="N437" s="30"/>
      <c r="O437" s="30">
        <f t="shared" ref="O437:O504" si="440">I437+L437</f>
        <v>12832.4</v>
      </c>
      <c r="P437" s="30">
        <f t="shared" ref="P437:P504" si="441">J437+M437</f>
        <v>12892.7</v>
      </c>
      <c r="Q437" s="31">
        <f t="shared" ref="Q437:Q504" si="442">K437+N437</f>
        <v>13512.1</v>
      </c>
      <c r="R437" s="65"/>
      <c r="S437" s="65"/>
      <c r="T437" s="65"/>
      <c r="U437" s="83">
        <f t="shared" si="404"/>
        <v>12832.4</v>
      </c>
      <c r="V437" s="83">
        <f t="shared" si="405"/>
        <v>12892.7</v>
      </c>
      <c r="W437" s="83">
        <f t="shared" si="406"/>
        <v>13512.1</v>
      </c>
      <c r="X437" s="83"/>
      <c r="Y437" s="83"/>
      <c r="Z437" s="83"/>
      <c r="AA437" s="83">
        <f t="shared" si="435"/>
        <v>12832.4</v>
      </c>
      <c r="AB437" s="83">
        <f t="shared" si="436"/>
        <v>12892.7</v>
      </c>
      <c r="AC437" s="83">
        <f t="shared" si="437"/>
        <v>13512.1</v>
      </c>
    </row>
    <row r="438" spans="1:29" s="3" customFormat="1" x14ac:dyDescent="0.2">
      <c r="A438" s="23" t="s">
        <v>60</v>
      </c>
      <c r="B438" s="24">
        <v>78</v>
      </c>
      <c r="C438" s="25">
        <v>707</v>
      </c>
      <c r="D438" s="26" t="s">
        <v>7</v>
      </c>
      <c r="E438" s="27" t="s">
        <v>7</v>
      </c>
      <c r="F438" s="26" t="s">
        <v>7</v>
      </c>
      <c r="G438" s="28" t="s">
        <v>7</v>
      </c>
      <c r="H438" s="29" t="s">
        <v>7</v>
      </c>
      <c r="I438" s="30">
        <f>I439</f>
        <v>2512.6</v>
      </c>
      <c r="J438" s="30">
        <f t="shared" ref="J438:K438" si="443">J439</f>
        <v>2538</v>
      </c>
      <c r="K438" s="30">
        <f t="shared" si="443"/>
        <v>2563.5</v>
      </c>
      <c r="L438" s="30"/>
      <c r="M438" s="30"/>
      <c r="N438" s="30"/>
      <c r="O438" s="30">
        <f t="shared" si="440"/>
        <v>2512.6</v>
      </c>
      <c r="P438" s="30">
        <f t="shared" si="441"/>
        <v>2538</v>
      </c>
      <c r="Q438" s="31">
        <f t="shared" si="442"/>
        <v>2563.5</v>
      </c>
      <c r="R438" s="65"/>
      <c r="S438" s="65"/>
      <c r="T438" s="65"/>
      <c r="U438" s="83">
        <f t="shared" si="404"/>
        <v>2512.6</v>
      </c>
      <c r="V438" s="83">
        <f t="shared" si="405"/>
        <v>2538</v>
      </c>
      <c r="W438" s="83">
        <f t="shared" si="406"/>
        <v>2563.5</v>
      </c>
      <c r="X438" s="83"/>
      <c r="Y438" s="83"/>
      <c r="Z438" s="83"/>
      <c r="AA438" s="83">
        <f t="shared" si="435"/>
        <v>2512.6</v>
      </c>
      <c r="AB438" s="83">
        <f t="shared" si="436"/>
        <v>2538</v>
      </c>
      <c r="AC438" s="83">
        <f t="shared" si="437"/>
        <v>2563.5</v>
      </c>
    </row>
    <row r="439" spans="1:29" s="3" customFormat="1" ht="35.450000000000003" customHeight="1" x14ac:dyDescent="0.2">
      <c r="A439" s="34" t="s">
        <v>327</v>
      </c>
      <c r="B439" s="24">
        <v>78</v>
      </c>
      <c r="C439" s="25">
        <v>707</v>
      </c>
      <c r="D439" s="26" t="s">
        <v>154</v>
      </c>
      <c r="E439" s="27" t="s">
        <v>3</v>
      </c>
      <c r="F439" s="26" t="s">
        <v>2</v>
      </c>
      <c r="G439" s="28" t="s">
        <v>9</v>
      </c>
      <c r="H439" s="29" t="s">
        <v>7</v>
      </c>
      <c r="I439" s="30">
        <f>I440+I443</f>
        <v>2512.6</v>
      </c>
      <c r="J439" s="30">
        <f t="shared" ref="J439:K439" si="444">J440+J443</f>
        <v>2538</v>
      </c>
      <c r="K439" s="30">
        <f t="shared" si="444"/>
        <v>2563.5</v>
      </c>
      <c r="L439" s="30"/>
      <c r="M439" s="30"/>
      <c r="N439" s="30"/>
      <c r="O439" s="30">
        <f t="shared" si="440"/>
        <v>2512.6</v>
      </c>
      <c r="P439" s="30">
        <f t="shared" si="441"/>
        <v>2538</v>
      </c>
      <c r="Q439" s="31">
        <f t="shared" si="442"/>
        <v>2563.5</v>
      </c>
      <c r="R439" s="65"/>
      <c r="S439" s="65"/>
      <c r="T439" s="65"/>
      <c r="U439" s="83">
        <f t="shared" si="404"/>
        <v>2512.6</v>
      </c>
      <c r="V439" s="83">
        <f t="shared" si="405"/>
        <v>2538</v>
      </c>
      <c r="W439" s="83">
        <f t="shared" si="406"/>
        <v>2563.5</v>
      </c>
      <c r="X439" s="83"/>
      <c r="Y439" s="83"/>
      <c r="Z439" s="83"/>
      <c r="AA439" s="83">
        <f t="shared" si="435"/>
        <v>2512.6</v>
      </c>
      <c r="AB439" s="83">
        <f t="shared" si="436"/>
        <v>2538</v>
      </c>
      <c r="AC439" s="83">
        <f t="shared" si="437"/>
        <v>2563.5</v>
      </c>
    </row>
    <row r="440" spans="1:29" s="3" customFormat="1" ht="36" customHeight="1" x14ac:dyDescent="0.2">
      <c r="A440" s="23" t="s">
        <v>179</v>
      </c>
      <c r="B440" s="24">
        <v>78</v>
      </c>
      <c r="C440" s="25">
        <v>707</v>
      </c>
      <c r="D440" s="26" t="s">
        <v>154</v>
      </c>
      <c r="E440" s="27" t="s">
        <v>3</v>
      </c>
      <c r="F440" s="26" t="s">
        <v>2</v>
      </c>
      <c r="G440" s="28" t="s">
        <v>178</v>
      </c>
      <c r="H440" s="29" t="s">
        <v>7</v>
      </c>
      <c r="I440" s="30">
        <f>I441</f>
        <v>2392.6</v>
      </c>
      <c r="J440" s="30">
        <f t="shared" ref="J440:K440" si="445">J441</f>
        <v>2418</v>
      </c>
      <c r="K440" s="30">
        <f t="shared" si="445"/>
        <v>2443.5</v>
      </c>
      <c r="L440" s="30"/>
      <c r="M440" s="30"/>
      <c r="N440" s="30"/>
      <c r="O440" s="30">
        <f t="shared" si="440"/>
        <v>2392.6</v>
      </c>
      <c r="P440" s="30">
        <f t="shared" si="441"/>
        <v>2418</v>
      </c>
      <c r="Q440" s="31">
        <f t="shared" si="442"/>
        <v>2443.5</v>
      </c>
      <c r="R440" s="65"/>
      <c r="S440" s="65"/>
      <c r="T440" s="65"/>
      <c r="U440" s="83">
        <f t="shared" si="404"/>
        <v>2392.6</v>
      </c>
      <c r="V440" s="83">
        <f t="shared" si="405"/>
        <v>2418</v>
      </c>
      <c r="W440" s="83">
        <f t="shared" si="406"/>
        <v>2443.5</v>
      </c>
      <c r="X440" s="83"/>
      <c r="Y440" s="83"/>
      <c r="Z440" s="83"/>
      <c r="AA440" s="83">
        <f t="shared" si="435"/>
        <v>2392.6</v>
      </c>
      <c r="AB440" s="83">
        <f t="shared" si="436"/>
        <v>2418</v>
      </c>
      <c r="AC440" s="83">
        <f t="shared" si="437"/>
        <v>2443.5</v>
      </c>
    </row>
    <row r="441" spans="1:29" s="3" customFormat="1" ht="30" customHeight="1" x14ac:dyDescent="0.2">
      <c r="A441" s="23" t="s">
        <v>81</v>
      </c>
      <c r="B441" s="24">
        <v>78</v>
      </c>
      <c r="C441" s="25">
        <v>707</v>
      </c>
      <c r="D441" s="26" t="s">
        <v>154</v>
      </c>
      <c r="E441" s="27" t="s">
        <v>3</v>
      </c>
      <c r="F441" s="26" t="s">
        <v>2</v>
      </c>
      <c r="G441" s="28" t="s">
        <v>178</v>
      </c>
      <c r="H441" s="29">
        <v>600</v>
      </c>
      <c r="I441" s="30">
        <f>I442</f>
        <v>2392.6</v>
      </c>
      <c r="J441" s="30">
        <f t="shared" ref="J441:K441" si="446">J442</f>
        <v>2418</v>
      </c>
      <c r="K441" s="30">
        <f t="shared" si="446"/>
        <v>2443.5</v>
      </c>
      <c r="L441" s="30"/>
      <c r="M441" s="30"/>
      <c r="N441" s="30"/>
      <c r="O441" s="30">
        <f t="shared" si="440"/>
        <v>2392.6</v>
      </c>
      <c r="P441" s="30">
        <f t="shared" si="441"/>
        <v>2418</v>
      </c>
      <c r="Q441" s="31">
        <f t="shared" si="442"/>
        <v>2443.5</v>
      </c>
      <c r="R441" s="65"/>
      <c r="S441" s="65"/>
      <c r="T441" s="65"/>
      <c r="U441" s="83">
        <f t="shared" si="404"/>
        <v>2392.6</v>
      </c>
      <c r="V441" s="83">
        <f t="shared" si="405"/>
        <v>2418</v>
      </c>
      <c r="W441" s="83">
        <f t="shared" si="406"/>
        <v>2443.5</v>
      </c>
      <c r="X441" s="83"/>
      <c r="Y441" s="83"/>
      <c r="Z441" s="83"/>
      <c r="AA441" s="83">
        <f t="shared" si="435"/>
        <v>2392.6</v>
      </c>
      <c r="AB441" s="83">
        <f t="shared" si="436"/>
        <v>2418</v>
      </c>
      <c r="AC441" s="83">
        <f t="shared" si="437"/>
        <v>2443.5</v>
      </c>
    </row>
    <row r="442" spans="1:29" s="3" customFormat="1" x14ac:dyDescent="0.2">
      <c r="A442" s="23" t="s">
        <v>155</v>
      </c>
      <c r="B442" s="24">
        <v>78</v>
      </c>
      <c r="C442" s="25">
        <v>707</v>
      </c>
      <c r="D442" s="26" t="s">
        <v>154</v>
      </c>
      <c r="E442" s="27" t="s">
        <v>3</v>
      </c>
      <c r="F442" s="26" t="s">
        <v>2</v>
      </c>
      <c r="G442" s="28" t="s">
        <v>178</v>
      </c>
      <c r="H442" s="29">
        <v>610</v>
      </c>
      <c r="I442" s="30">
        <v>2392.6</v>
      </c>
      <c r="J442" s="30">
        <v>2418</v>
      </c>
      <c r="K442" s="30">
        <v>2443.5</v>
      </c>
      <c r="L442" s="30"/>
      <c r="M442" s="30"/>
      <c r="N442" s="30"/>
      <c r="O442" s="30">
        <f t="shared" si="440"/>
        <v>2392.6</v>
      </c>
      <c r="P442" s="30">
        <f t="shared" si="441"/>
        <v>2418</v>
      </c>
      <c r="Q442" s="31">
        <f t="shared" si="442"/>
        <v>2443.5</v>
      </c>
      <c r="R442" s="65"/>
      <c r="S442" s="65"/>
      <c r="T442" s="65"/>
      <c r="U442" s="83">
        <f t="shared" si="404"/>
        <v>2392.6</v>
      </c>
      <c r="V442" s="83">
        <f t="shared" si="405"/>
        <v>2418</v>
      </c>
      <c r="W442" s="83">
        <f t="shared" si="406"/>
        <v>2443.5</v>
      </c>
      <c r="X442" s="83"/>
      <c r="Y442" s="83"/>
      <c r="Z442" s="83"/>
      <c r="AA442" s="83">
        <f t="shared" si="435"/>
        <v>2392.6</v>
      </c>
      <c r="AB442" s="83">
        <f t="shared" si="436"/>
        <v>2418</v>
      </c>
      <c r="AC442" s="83">
        <f t="shared" si="437"/>
        <v>2443.5</v>
      </c>
    </row>
    <row r="443" spans="1:29" s="3" customFormat="1" ht="22.5" x14ac:dyDescent="0.2">
      <c r="A443" s="23" t="s">
        <v>177</v>
      </c>
      <c r="B443" s="24">
        <v>78</v>
      </c>
      <c r="C443" s="25">
        <v>707</v>
      </c>
      <c r="D443" s="26" t="s">
        <v>154</v>
      </c>
      <c r="E443" s="27" t="s">
        <v>3</v>
      </c>
      <c r="F443" s="26" t="s">
        <v>2</v>
      </c>
      <c r="G443" s="28" t="s">
        <v>176</v>
      </c>
      <c r="H443" s="29" t="s">
        <v>7</v>
      </c>
      <c r="I443" s="30">
        <f>I444</f>
        <v>120</v>
      </c>
      <c r="J443" s="30">
        <f t="shared" ref="J443:K443" si="447">J444</f>
        <v>120</v>
      </c>
      <c r="K443" s="30">
        <f t="shared" si="447"/>
        <v>120</v>
      </c>
      <c r="L443" s="30"/>
      <c r="M443" s="30"/>
      <c r="N443" s="30"/>
      <c r="O443" s="30">
        <f t="shared" si="440"/>
        <v>120</v>
      </c>
      <c r="P443" s="30">
        <f t="shared" si="441"/>
        <v>120</v>
      </c>
      <c r="Q443" s="31">
        <f t="shared" si="442"/>
        <v>120</v>
      </c>
      <c r="R443" s="65"/>
      <c r="S443" s="65"/>
      <c r="T443" s="65"/>
      <c r="U443" s="83">
        <f t="shared" si="404"/>
        <v>120</v>
      </c>
      <c r="V443" s="83">
        <f t="shared" si="405"/>
        <v>120</v>
      </c>
      <c r="W443" s="83">
        <f t="shared" si="406"/>
        <v>120</v>
      </c>
      <c r="X443" s="83"/>
      <c r="Y443" s="83"/>
      <c r="Z443" s="83"/>
      <c r="AA443" s="83">
        <f t="shared" si="435"/>
        <v>120</v>
      </c>
      <c r="AB443" s="83">
        <f t="shared" si="436"/>
        <v>120</v>
      </c>
      <c r="AC443" s="83">
        <f t="shared" si="437"/>
        <v>120</v>
      </c>
    </row>
    <row r="444" spans="1:29" s="3" customFormat="1" ht="22.5" x14ac:dyDescent="0.2">
      <c r="A444" s="23" t="s">
        <v>81</v>
      </c>
      <c r="B444" s="24">
        <v>78</v>
      </c>
      <c r="C444" s="25">
        <v>707</v>
      </c>
      <c r="D444" s="26" t="s">
        <v>154</v>
      </c>
      <c r="E444" s="27" t="s">
        <v>3</v>
      </c>
      <c r="F444" s="26" t="s">
        <v>2</v>
      </c>
      <c r="G444" s="28" t="s">
        <v>176</v>
      </c>
      <c r="H444" s="29">
        <v>600</v>
      </c>
      <c r="I444" s="30">
        <f>I445</f>
        <v>120</v>
      </c>
      <c r="J444" s="30">
        <f t="shared" ref="J444:K444" si="448">J445</f>
        <v>120</v>
      </c>
      <c r="K444" s="30">
        <f t="shared" si="448"/>
        <v>120</v>
      </c>
      <c r="L444" s="30"/>
      <c r="M444" s="30"/>
      <c r="N444" s="30"/>
      <c r="O444" s="30">
        <f t="shared" si="440"/>
        <v>120</v>
      </c>
      <c r="P444" s="30">
        <f t="shared" si="441"/>
        <v>120</v>
      </c>
      <c r="Q444" s="31">
        <f t="shared" si="442"/>
        <v>120</v>
      </c>
      <c r="R444" s="65"/>
      <c r="S444" s="65"/>
      <c r="T444" s="65"/>
      <c r="U444" s="83">
        <f t="shared" si="404"/>
        <v>120</v>
      </c>
      <c r="V444" s="83">
        <f t="shared" si="405"/>
        <v>120</v>
      </c>
      <c r="W444" s="83">
        <f t="shared" si="406"/>
        <v>120</v>
      </c>
      <c r="X444" s="83"/>
      <c r="Y444" s="83"/>
      <c r="Z444" s="83"/>
      <c r="AA444" s="83">
        <f t="shared" si="435"/>
        <v>120</v>
      </c>
      <c r="AB444" s="83">
        <f t="shared" si="436"/>
        <v>120</v>
      </c>
      <c r="AC444" s="83">
        <f t="shared" si="437"/>
        <v>120</v>
      </c>
    </row>
    <row r="445" spans="1:29" s="3" customFormat="1" x14ac:dyDescent="0.2">
      <c r="A445" s="23" t="s">
        <v>155</v>
      </c>
      <c r="B445" s="24">
        <v>78</v>
      </c>
      <c r="C445" s="25">
        <v>707</v>
      </c>
      <c r="D445" s="26" t="s">
        <v>154</v>
      </c>
      <c r="E445" s="27" t="s">
        <v>3</v>
      </c>
      <c r="F445" s="26" t="s">
        <v>2</v>
      </c>
      <c r="G445" s="28" t="s">
        <v>176</v>
      </c>
      <c r="H445" s="29">
        <v>610</v>
      </c>
      <c r="I445" s="30">
        <v>120</v>
      </c>
      <c r="J445" s="30">
        <v>120</v>
      </c>
      <c r="K445" s="30">
        <v>120</v>
      </c>
      <c r="L445" s="30"/>
      <c r="M445" s="30"/>
      <c r="N445" s="30"/>
      <c r="O445" s="30">
        <f t="shared" si="440"/>
        <v>120</v>
      </c>
      <c r="P445" s="30">
        <f t="shared" si="441"/>
        <v>120</v>
      </c>
      <c r="Q445" s="31">
        <f t="shared" si="442"/>
        <v>120</v>
      </c>
      <c r="R445" s="65"/>
      <c r="S445" s="65"/>
      <c r="T445" s="65"/>
      <c r="U445" s="83">
        <f t="shared" si="404"/>
        <v>120</v>
      </c>
      <c r="V445" s="83">
        <f t="shared" si="405"/>
        <v>120</v>
      </c>
      <c r="W445" s="83">
        <f t="shared" si="406"/>
        <v>120</v>
      </c>
      <c r="X445" s="83"/>
      <c r="Y445" s="83"/>
      <c r="Z445" s="83"/>
      <c r="AA445" s="83">
        <f t="shared" si="435"/>
        <v>120</v>
      </c>
      <c r="AB445" s="83">
        <f t="shared" si="436"/>
        <v>120</v>
      </c>
      <c r="AC445" s="83">
        <f t="shared" si="437"/>
        <v>120</v>
      </c>
    </row>
    <row r="446" spans="1:29" s="3" customFormat="1" ht="20.45" customHeight="1" x14ac:dyDescent="0.2">
      <c r="A446" s="23" t="s">
        <v>175</v>
      </c>
      <c r="B446" s="24">
        <v>78</v>
      </c>
      <c r="C446" s="25">
        <v>709</v>
      </c>
      <c r="D446" s="26" t="s">
        <v>7</v>
      </c>
      <c r="E446" s="27" t="s">
        <v>7</v>
      </c>
      <c r="F446" s="26" t="s">
        <v>7</v>
      </c>
      <c r="G446" s="28" t="s">
        <v>7</v>
      </c>
      <c r="H446" s="29" t="s">
        <v>7</v>
      </c>
      <c r="I446" s="30">
        <f>I447+I452+I456</f>
        <v>15299.599999999999</v>
      </c>
      <c r="J446" s="30">
        <f>J447+J452+J456</f>
        <v>15793.099999999999</v>
      </c>
      <c r="K446" s="30">
        <f>K447+K452+K456</f>
        <v>16322.9</v>
      </c>
      <c r="L446" s="30">
        <f>L447+L483</f>
        <v>30</v>
      </c>
      <c r="M446" s="30">
        <f>M447+M483</f>
        <v>0</v>
      </c>
      <c r="N446" s="30">
        <f>N447+N483</f>
        <v>0</v>
      </c>
      <c r="O446" s="30">
        <f t="shared" si="440"/>
        <v>15329.599999999999</v>
      </c>
      <c r="P446" s="30">
        <f t="shared" si="441"/>
        <v>15793.099999999999</v>
      </c>
      <c r="Q446" s="31">
        <f t="shared" si="442"/>
        <v>16322.9</v>
      </c>
      <c r="R446" s="65"/>
      <c r="S446" s="65"/>
      <c r="T446" s="65"/>
      <c r="U446" s="83">
        <f t="shared" si="404"/>
        <v>15329.599999999999</v>
      </c>
      <c r="V446" s="83">
        <f t="shared" si="405"/>
        <v>15793.099999999999</v>
      </c>
      <c r="W446" s="83">
        <f t="shared" si="406"/>
        <v>16322.9</v>
      </c>
      <c r="X446" s="83"/>
      <c r="Y446" s="83"/>
      <c r="Z446" s="83"/>
      <c r="AA446" s="83">
        <f t="shared" si="435"/>
        <v>15329.599999999999</v>
      </c>
      <c r="AB446" s="83">
        <f t="shared" si="436"/>
        <v>15793.099999999999</v>
      </c>
      <c r="AC446" s="83">
        <f t="shared" si="437"/>
        <v>16322.9</v>
      </c>
    </row>
    <row r="447" spans="1:29" s="3" customFormat="1" ht="38.1" customHeight="1" x14ac:dyDescent="0.2">
      <c r="A447" s="34" t="s">
        <v>326</v>
      </c>
      <c r="B447" s="24">
        <v>78</v>
      </c>
      <c r="C447" s="25">
        <v>709</v>
      </c>
      <c r="D447" s="26">
        <v>2</v>
      </c>
      <c r="E447" s="27">
        <v>0</v>
      </c>
      <c r="F447" s="26">
        <v>0</v>
      </c>
      <c r="G447" s="28">
        <v>0</v>
      </c>
      <c r="H447" s="29"/>
      <c r="I447" s="30">
        <f>I448</f>
        <v>300</v>
      </c>
      <c r="J447" s="30">
        <f t="shared" ref="J447:K447" si="449">J448</f>
        <v>300</v>
      </c>
      <c r="K447" s="30">
        <f t="shared" si="449"/>
        <v>300</v>
      </c>
      <c r="L447" s="30"/>
      <c r="M447" s="30"/>
      <c r="N447" s="30"/>
      <c r="O447" s="30">
        <f t="shared" si="440"/>
        <v>300</v>
      </c>
      <c r="P447" s="30">
        <f t="shared" si="441"/>
        <v>300</v>
      </c>
      <c r="Q447" s="31">
        <f t="shared" si="442"/>
        <v>300</v>
      </c>
      <c r="R447" s="65"/>
      <c r="S447" s="65"/>
      <c r="T447" s="65"/>
      <c r="U447" s="83">
        <f t="shared" si="404"/>
        <v>300</v>
      </c>
      <c r="V447" s="83">
        <f t="shared" si="405"/>
        <v>300</v>
      </c>
      <c r="W447" s="83">
        <f t="shared" si="406"/>
        <v>300</v>
      </c>
      <c r="X447" s="83"/>
      <c r="Y447" s="83"/>
      <c r="Z447" s="83"/>
      <c r="AA447" s="83">
        <f t="shared" si="435"/>
        <v>300</v>
      </c>
      <c r="AB447" s="83">
        <f t="shared" si="436"/>
        <v>300</v>
      </c>
      <c r="AC447" s="83">
        <f t="shared" si="437"/>
        <v>300</v>
      </c>
    </row>
    <row r="448" spans="1:29" s="3" customFormat="1" ht="30.6" customHeight="1" x14ac:dyDescent="0.2">
      <c r="A448" s="34" t="s">
        <v>378</v>
      </c>
      <c r="B448" s="24">
        <v>78</v>
      </c>
      <c r="C448" s="25">
        <v>709</v>
      </c>
      <c r="D448" s="26">
        <v>2</v>
      </c>
      <c r="E448" s="27">
        <v>5</v>
      </c>
      <c r="F448" s="26">
        <v>0</v>
      </c>
      <c r="G448" s="28">
        <v>0</v>
      </c>
      <c r="H448" s="29"/>
      <c r="I448" s="30">
        <f>I449</f>
        <v>300</v>
      </c>
      <c r="J448" s="30">
        <f t="shared" ref="J448:K449" si="450">J449</f>
        <v>300</v>
      </c>
      <c r="K448" s="30">
        <f t="shared" si="450"/>
        <v>300</v>
      </c>
      <c r="L448" s="30"/>
      <c r="M448" s="30"/>
      <c r="N448" s="30"/>
      <c r="O448" s="30">
        <f t="shared" si="440"/>
        <v>300</v>
      </c>
      <c r="P448" s="30">
        <f t="shared" si="441"/>
        <v>300</v>
      </c>
      <c r="Q448" s="31">
        <f t="shared" si="442"/>
        <v>300</v>
      </c>
      <c r="R448" s="65"/>
      <c r="S448" s="65"/>
      <c r="T448" s="65"/>
      <c r="U448" s="83">
        <f t="shared" si="404"/>
        <v>300</v>
      </c>
      <c r="V448" s="83">
        <f t="shared" si="405"/>
        <v>300</v>
      </c>
      <c r="W448" s="83">
        <f t="shared" si="406"/>
        <v>300</v>
      </c>
      <c r="X448" s="83"/>
      <c r="Y448" s="83"/>
      <c r="Z448" s="83"/>
      <c r="AA448" s="83">
        <f t="shared" si="435"/>
        <v>300</v>
      </c>
      <c r="AB448" s="83">
        <f t="shared" si="436"/>
        <v>300</v>
      </c>
      <c r="AC448" s="83">
        <f t="shared" si="437"/>
        <v>300</v>
      </c>
    </row>
    <row r="449" spans="1:29" s="3" customFormat="1" ht="22.5" x14ac:dyDescent="0.2">
      <c r="A449" s="23" t="s">
        <v>174</v>
      </c>
      <c r="B449" s="24">
        <v>78</v>
      </c>
      <c r="C449" s="25">
        <v>709</v>
      </c>
      <c r="D449" s="26">
        <v>2</v>
      </c>
      <c r="E449" s="27">
        <v>5</v>
      </c>
      <c r="F449" s="26">
        <v>0</v>
      </c>
      <c r="G449" s="28">
        <v>80690</v>
      </c>
      <c r="H449" s="29"/>
      <c r="I449" s="30">
        <f>I450</f>
        <v>300</v>
      </c>
      <c r="J449" s="30">
        <f t="shared" si="450"/>
        <v>300</v>
      </c>
      <c r="K449" s="30">
        <f t="shared" si="450"/>
        <v>300</v>
      </c>
      <c r="L449" s="30"/>
      <c r="M449" s="30"/>
      <c r="N449" s="30"/>
      <c r="O449" s="30">
        <f t="shared" si="440"/>
        <v>300</v>
      </c>
      <c r="P449" s="30">
        <f t="shared" si="441"/>
        <v>300</v>
      </c>
      <c r="Q449" s="31">
        <f t="shared" si="442"/>
        <v>300</v>
      </c>
      <c r="R449" s="65"/>
      <c r="S449" s="65"/>
      <c r="T449" s="65"/>
      <c r="U449" s="83">
        <f t="shared" si="404"/>
        <v>300</v>
      </c>
      <c r="V449" s="83">
        <f t="shared" si="405"/>
        <v>300</v>
      </c>
      <c r="W449" s="83">
        <f t="shared" si="406"/>
        <v>300</v>
      </c>
      <c r="X449" s="83"/>
      <c r="Y449" s="83"/>
      <c r="Z449" s="83"/>
      <c r="AA449" s="83">
        <f t="shared" si="435"/>
        <v>300</v>
      </c>
      <c r="AB449" s="83">
        <f t="shared" si="436"/>
        <v>300</v>
      </c>
      <c r="AC449" s="83">
        <f t="shared" si="437"/>
        <v>300</v>
      </c>
    </row>
    <row r="450" spans="1:29" s="3" customFormat="1" ht="22.5" x14ac:dyDescent="0.2">
      <c r="A450" s="23" t="s">
        <v>81</v>
      </c>
      <c r="B450" s="24">
        <v>78</v>
      </c>
      <c r="C450" s="25">
        <v>709</v>
      </c>
      <c r="D450" s="26">
        <v>2</v>
      </c>
      <c r="E450" s="27">
        <v>5</v>
      </c>
      <c r="F450" s="26">
        <v>0</v>
      </c>
      <c r="G450" s="28">
        <v>80690</v>
      </c>
      <c r="H450" s="29">
        <v>600</v>
      </c>
      <c r="I450" s="30">
        <f>I451</f>
        <v>300</v>
      </c>
      <c r="J450" s="30">
        <f t="shared" ref="J450:K450" si="451">J451</f>
        <v>300</v>
      </c>
      <c r="K450" s="30">
        <f t="shared" si="451"/>
        <v>300</v>
      </c>
      <c r="L450" s="30"/>
      <c r="M450" s="30"/>
      <c r="N450" s="30"/>
      <c r="O450" s="30">
        <f t="shared" si="440"/>
        <v>300</v>
      </c>
      <c r="P450" s="30">
        <f t="shared" si="441"/>
        <v>300</v>
      </c>
      <c r="Q450" s="31">
        <f t="shared" si="442"/>
        <v>300</v>
      </c>
      <c r="R450" s="65"/>
      <c r="S450" s="65"/>
      <c r="T450" s="65"/>
      <c r="U450" s="83">
        <f t="shared" si="404"/>
        <v>300</v>
      </c>
      <c r="V450" s="83">
        <f t="shared" si="405"/>
        <v>300</v>
      </c>
      <c r="W450" s="83">
        <f t="shared" si="406"/>
        <v>300</v>
      </c>
      <c r="X450" s="83"/>
      <c r="Y450" s="83"/>
      <c r="Z450" s="83"/>
      <c r="AA450" s="83">
        <f t="shared" si="435"/>
        <v>300</v>
      </c>
      <c r="AB450" s="83">
        <f t="shared" si="436"/>
        <v>300</v>
      </c>
      <c r="AC450" s="83">
        <f t="shared" si="437"/>
        <v>300</v>
      </c>
    </row>
    <row r="451" spans="1:29" s="3" customFormat="1" x14ac:dyDescent="0.2">
      <c r="A451" s="23" t="s">
        <v>155</v>
      </c>
      <c r="B451" s="24">
        <v>78</v>
      </c>
      <c r="C451" s="25">
        <v>709</v>
      </c>
      <c r="D451" s="26">
        <v>2</v>
      </c>
      <c r="E451" s="27">
        <v>5</v>
      </c>
      <c r="F451" s="26">
        <v>0</v>
      </c>
      <c r="G451" s="28">
        <v>80690</v>
      </c>
      <c r="H451" s="29">
        <v>610</v>
      </c>
      <c r="I451" s="30">
        <v>300</v>
      </c>
      <c r="J451" s="30">
        <v>300</v>
      </c>
      <c r="K451" s="30">
        <v>300</v>
      </c>
      <c r="L451" s="30"/>
      <c r="M451" s="30"/>
      <c r="N451" s="30"/>
      <c r="O451" s="30">
        <f t="shared" si="440"/>
        <v>300</v>
      </c>
      <c r="P451" s="30">
        <f t="shared" si="441"/>
        <v>300</v>
      </c>
      <c r="Q451" s="31">
        <f t="shared" si="442"/>
        <v>300</v>
      </c>
      <c r="R451" s="65"/>
      <c r="S451" s="65"/>
      <c r="T451" s="65"/>
      <c r="U451" s="83">
        <f t="shared" si="404"/>
        <v>300</v>
      </c>
      <c r="V451" s="83">
        <f t="shared" si="405"/>
        <v>300</v>
      </c>
      <c r="W451" s="83">
        <f t="shared" si="406"/>
        <v>300</v>
      </c>
      <c r="X451" s="83"/>
      <c r="Y451" s="83"/>
      <c r="Z451" s="83"/>
      <c r="AA451" s="83">
        <f t="shared" si="435"/>
        <v>300</v>
      </c>
      <c r="AB451" s="83">
        <f t="shared" si="436"/>
        <v>300</v>
      </c>
      <c r="AC451" s="83">
        <f t="shared" si="437"/>
        <v>300</v>
      </c>
    </row>
    <row r="452" spans="1:29" s="3" customFormat="1" ht="63" customHeight="1" x14ac:dyDescent="0.2">
      <c r="A452" s="34" t="s">
        <v>328</v>
      </c>
      <c r="B452" s="24">
        <v>78</v>
      </c>
      <c r="C452" s="25">
        <v>709</v>
      </c>
      <c r="D452" s="26">
        <v>3</v>
      </c>
      <c r="E452" s="27" t="s">
        <v>3</v>
      </c>
      <c r="F452" s="26" t="s">
        <v>2</v>
      </c>
      <c r="G452" s="28" t="s">
        <v>9</v>
      </c>
      <c r="H452" s="29" t="s">
        <v>7</v>
      </c>
      <c r="I452" s="30">
        <f>I453</f>
        <v>173</v>
      </c>
      <c r="J452" s="30">
        <f t="shared" ref="J452:K452" si="452">J453</f>
        <v>173</v>
      </c>
      <c r="K452" s="30">
        <f t="shared" si="452"/>
        <v>173</v>
      </c>
      <c r="L452" s="30"/>
      <c r="M452" s="30"/>
      <c r="N452" s="30"/>
      <c r="O452" s="30">
        <f t="shared" si="440"/>
        <v>173</v>
      </c>
      <c r="P452" s="30">
        <f t="shared" si="441"/>
        <v>173</v>
      </c>
      <c r="Q452" s="31">
        <f t="shared" si="442"/>
        <v>173</v>
      </c>
      <c r="R452" s="65"/>
      <c r="S452" s="65"/>
      <c r="T452" s="65"/>
      <c r="U452" s="83">
        <f t="shared" si="404"/>
        <v>173</v>
      </c>
      <c r="V452" s="83">
        <f t="shared" si="405"/>
        <v>173</v>
      </c>
      <c r="W452" s="83">
        <f t="shared" si="406"/>
        <v>173</v>
      </c>
      <c r="X452" s="83"/>
      <c r="Y452" s="83"/>
      <c r="Z452" s="83"/>
      <c r="AA452" s="83">
        <f t="shared" si="435"/>
        <v>173</v>
      </c>
      <c r="AB452" s="83">
        <f t="shared" si="436"/>
        <v>173</v>
      </c>
      <c r="AC452" s="83">
        <f t="shared" si="437"/>
        <v>173</v>
      </c>
    </row>
    <row r="453" spans="1:29" s="3" customFormat="1" x14ac:dyDescent="0.2">
      <c r="A453" s="23" t="s">
        <v>164</v>
      </c>
      <c r="B453" s="24">
        <v>78</v>
      </c>
      <c r="C453" s="25">
        <v>709</v>
      </c>
      <c r="D453" s="26">
        <v>3</v>
      </c>
      <c r="E453" s="27">
        <v>0</v>
      </c>
      <c r="F453" s="26" t="s">
        <v>2</v>
      </c>
      <c r="G453" s="28" t="s">
        <v>163</v>
      </c>
      <c r="H453" s="29" t="s">
        <v>7</v>
      </c>
      <c r="I453" s="30">
        <f>I454</f>
        <v>173</v>
      </c>
      <c r="J453" s="30">
        <f t="shared" ref="J453:K454" si="453">J454</f>
        <v>173</v>
      </c>
      <c r="K453" s="30">
        <f t="shared" si="453"/>
        <v>173</v>
      </c>
      <c r="L453" s="30"/>
      <c r="M453" s="30"/>
      <c r="N453" s="30"/>
      <c r="O453" s="30">
        <f t="shared" si="440"/>
        <v>173</v>
      </c>
      <c r="P453" s="30">
        <f t="shared" si="441"/>
        <v>173</v>
      </c>
      <c r="Q453" s="31">
        <f t="shared" si="442"/>
        <v>173</v>
      </c>
      <c r="R453" s="65"/>
      <c r="S453" s="65"/>
      <c r="T453" s="65"/>
      <c r="U453" s="83">
        <f t="shared" si="404"/>
        <v>173</v>
      </c>
      <c r="V453" s="83">
        <f t="shared" si="405"/>
        <v>173</v>
      </c>
      <c r="W453" s="83">
        <f t="shared" si="406"/>
        <v>173</v>
      </c>
      <c r="X453" s="83"/>
      <c r="Y453" s="83"/>
      <c r="Z453" s="83"/>
      <c r="AA453" s="83">
        <f t="shared" si="435"/>
        <v>173</v>
      </c>
      <c r="AB453" s="83">
        <f t="shared" si="436"/>
        <v>173</v>
      </c>
      <c r="AC453" s="83">
        <f t="shared" si="437"/>
        <v>173</v>
      </c>
    </row>
    <row r="454" spans="1:29" s="3" customFormat="1" ht="22.5" x14ac:dyDescent="0.2">
      <c r="A454" s="23" t="s">
        <v>81</v>
      </c>
      <c r="B454" s="24">
        <v>78</v>
      </c>
      <c r="C454" s="25">
        <v>709</v>
      </c>
      <c r="D454" s="26">
        <v>3</v>
      </c>
      <c r="E454" s="27">
        <v>0</v>
      </c>
      <c r="F454" s="26" t="s">
        <v>2</v>
      </c>
      <c r="G454" s="28" t="s">
        <v>163</v>
      </c>
      <c r="H454" s="29">
        <v>600</v>
      </c>
      <c r="I454" s="30">
        <f>I455</f>
        <v>173</v>
      </c>
      <c r="J454" s="30">
        <f t="shared" si="453"/>
        <v>173</v>
      </c>
      <c r="K454" s="30">
        <f t="shared" si="453"/>
        <v>173</v>
      </c>
      <c r="L454" s="30"/>
      <c r="M454" s="30"/>
      <c r="N454" s="30"/>
      <c r="O454" s="30">
        <f t="shared" si="440"/>
        <v>173</v>
      </c>
      <c r="P454" s="30">
        <f t="shared" si="441"/>
        <v>173</v>
      </c>
      <c r="Q454" s="31">
        <f t="shared" si="442"/>
        <v>173</v>
      </c>
      <c r="R454" s="65"/>
      <c r="S454" s="65"/>
      <c r="T454" s="65"/>
      <c r="U454" s="83">
        <f t="shared" si="404"/>
        <v>173</v>
      </c>
      <c r="V454" s="83">
        <f t="shared" si="405"/>
        <v>173</v>
      </c>
      <c r="W454" s="83">
        <f t="shared" si="406"/>
        <v>173</v>
      </c>
      <c r="X454" s="83"/>
      <c r="Y454" s="83"/>
      <c r="Z454" s="83"/>
      <c r="AA454" s="83">
        <f t="shared" si="435"/>
        <v>173</v>
      </c>
      <c r="AB454" s="83">
        <f t="shared" si="436"/>
        <v>173</v>
      </c>
      <c r="AC454" s="83">
        <f t="shared" si="437"/>
        <v>173</v>
      </c>
    </row>
    <row r="455" spans="1:29" s="3" customFormat="1" ht="17.100000000000001" customHeight="1" x14ac:dyDescent="0.2">
      <c r="A455" s="23" t="s">
        <v>155</v>
      </c>
      <c r="B455" s="24">
        <v>78</v>
      </c>
      <c r="C455" s="25">
        <v>709</v>
      </c>
      <c r="D455" s="26">
        <v>3</v>
      </c>
      <c r="E455" s="27">
        <v>0</v>
      </c>
      <c r="F455" s="26" t="s">
        <v>2</v>
      </c>
      <c r="G455" s="28" t="s">
        <v>163</v>
      </c>
      <c r="H455" s="29">
        <v>610</v>
      </c>
      <c r="I455" s="30">
        <v>173</v>
      </c>
      <c r="J455" s="30">
        <v>173</v>
      </c>
      <c r="K455" s="30">
        <v>173</v>
      </c>
      <c r="L455" s="30"/>
      <c r="M455" s="30"/>
      <c r="N455" s="30"/>
      <c r="O455" s="30">
        <f t="shared" si="440"/>
        <v>173</v>
      </c>
      <c r="P455" s="30">
        <f t="shared" si="441"/>
        <v>173</v>
      </c>
      <c r="Q455" s="31">
        <f t="shared" si="442"/>
        <v>173</v>
      </c>
      <c r="R455" s="65"/>
      <c r="S455" s="65"/>
      <c r="T455" s="65"/>
      <c r="U455" s="83">
        <f t="shared" si="404"/>
        <v>173</v>
      </c>
      <c r="V455" s="83">
        <f t="shared" si="405"/>
        <v>173</v>
      </c>
      <c r="W455" s="83">
        <f t="shared" si="406"/>
        <v>173</v>
      </c>
      <c r="X455" s="83"/>
      <c r="Y455" s="83"/>
      <c r="Z455" s="83"/>
      <c r="AA455" s="83">
        <f t="shared" si="435"/>
        <v>173</v>
      </c>
      <c r="AB455" s="83">
        <f t="shared" si="436"/>
        <v>173</v>
      </c>
      <c r="AC455" s="83">
        <f t="shared" si="437"/>
        <v>173</v>
      </c>
    </row>
    <row r="456" spans="1:29" s="3" customFormat="1" ht="33.75" x14ac:dyDescent="0.2">
      <c r="A456" s="34" t="s">
        <v>327</v>
      </c>
      <c r="B456" s="24">
        <v>78</v>
      </c>
      <c r="C456" s="25">
        <v>709</v>
      </c>
      <c r="D456" s="26">
        <v>4</v>
      </c>
      <c r="E456" s="27" t="s">
        <v>3</v>
      </c>
      <c r="F456" s="26" t="s">
        <v>2</v>
      </c>
      <c r="G456" s="28" t="s">
        <v>9</v>
      </c>
      <c r="H456" s="29" t="s">
        <v>7</v>
      </c>
      <c r="I456" s="30">
        <f>I457+I464+I471+I474+I477+I480</f>
        <v>14826.599999999999</v>
      </c>
      <c r="J456" s="30">
        <f t="shared" ref="J456:K456" si="454">J457+J464+J471+J474+J477+J480</f>
        <v>15320.099999999999</v>
      </c>
      <c r="K456" s="30">
        <f t="shared" si="454"/>
        <v>15849.9</v>
      </c>
      <c r="L456" s="30"/>
      <c r="M456" s="30"/>
      <c r="N456" s="30"/>
      <c r="O456" s="30">
        <f t="shared" si="440"/>
        <v>14826.599999999999</v>
      </c>
      <c r="P456" s="30">
        <f t="shared" si="441"/>
        <v>15320.099999999999</v>
      </c>
      <c r="Q456" s="31">
        <f t="shared" si="442"/>
        <v>15849.9</v>
      </c>
      <c r="R456" s="65"/>
      <c r="S456" s="65"/>
      <c r="T456" s="65"/>
      <c r="U456" s="83">
        <f t="shared" si="404"/>
        <v>14826.599999999999</v>
      </c>
      <c r="V456" s="83">
        <f t="shared" si="405"/>
        <v>15320.099999999999</v>
      </c>
      <c r="W456" s="83">
        <f t="shared" si="406"/>
        <v>15849.9</v>
      </c>
      <c r="X456" s="83"/>
      <c r="Y456" s="83"/>
      <c r="Z456" s="83"/>
      <c r="AA456" s="83">
        <f t="shared" si="435"/>
        <v>14826.599999999999</v>
      </c>
      <c r="AB456" s="83">
        <f t="shared" si="436"/>
        <v>15320.099999999999</v>
      </c>
      <c r="AC456" s="83">
        <f t="shared" si="437"/>
        <v>15849.9</v>
      </c>
    </row>
    <row r="457" spans="1:29" s="3" customFormat="1" ht="22.5" x14ac:dyDescent="0.2">
      <c r="A457" s="23" t="s">
        <v>171</v>
      </c>
      <c r="B457" s="24">
        <v>78</v>
      </c>
      <c r="C457" s="25">
        <v>709</v>
      </c>
      <c r="D457" s="26" t="s">
        <v>154</v>
      </c>
      <c r="E457" s="27" t="s">
        <v>3</v>
      </c>
      <c r="F457" s="26" t="s">
        <v>2</v>
      </c>
      <c r="G457" s="28" t="s">
        <v>11</v>
      </c>
      <c r="H457" s="29" t="s">
        <v>7</v>
      </c>
      <c r="I457" s="30">
        <f>I458+I460+I462</f>
        <v>4397.3999999999996</v>
      </c>
      <c r="J457" s="30">
        <f t="shared" ref="J457:K457" si="455">J458+J460+J462</f>
        <v>4530.8</v>
      </c>
      <c r="K457" s="30">
        <f t="shared" si="455"/>
        <v>4699.8999999999996</v>
      </c>
      <c r="L457" s="30"/>
      <c r="M457" s="30"/>
      <c r="N457" s="30"/>
      <c r="O457" s="30">
        <f t="shared" si="440"/>
        <v>4397.3999999999996</v>
      </c>
      <c r="P457" s="30">
        <f t="shared" si="441"/>
        <v>4530.8</v>
      </c>
      <c r="Q457" s="31">
        <f t="shared" si="442"/>
        <v>4699.8999999999996</v>
      </c>
      <c r="R457" s="65"/>
      <c r="S457" s="65"/>
      <c r="T457" s="65"/>
      <c r="U457" s="83">
        <f t="shared" si="404"/>
        <v>4397.3999999999996</v>
      </c>
      <c r="V457" s="83">
        <f t="shared" si="405"/>
        <v>4530.8</v>
      </c>
      <c r="W457" s="83">
        <f t="shared" si="406"/>
        <v>4699.8999999999996</v>
      </c>
      <c r="X457" s="83"/>
      <c r="Y457" s="83"/>
      <c r="Z457" s="83"/>
      <c r="AA457" s="83">
        <f t="shared" si="435"/>
        <v>4397.3999999999996</v>
      </c>
      <c r="AB457" s="83">
        <f t="shared" si="436"/>
        <v>4530.8</v>
      </c>
      <c r="AC457" s="83">
        <f t="shared" si="437"/>
        <v>4699.8999999999996</v>
      </c>
    </row>
    <row r="458" spans="1:29" s="3" customFormat="1" ht="45" x14ac:dyDescent="0.2">
      <c r="A458" s="23" t="s">
        <v>6</v>
      </c>
      <c r="B458" s="24">
        <v>78</v>
      </c>
      <c r="C458" s="25">
        <v>709</v>
      </c>
      <c r="D458" s="26" t="s">
        <v>154</v>
      </c>
      <c r="E458" s="27" t="s">
        <v>3</v>
      </c>
      <c r="F458" s="26" t="s">
        <v>2</v>
      </c>
      <c r="G458" s="28" t="s">
        <v>11</v>
      </c>
      <c r="H458" s="29">
        <v>100</v>
      </c>
      <c r="I458" s="30">
        <f>I459</f>
        <v>4328</v>
      </c>
      <c r="J458" s="30">
        <f t="shared" ref="J458:K458" si="456">J459</f>
        <v>4487.6000000000004</v>
      </c>
      <c r="K458" s="30">
        <f t="shared" si="456"/>
        <v>4656.7</v>
      </c>
      <c r="L458" s="30"/>
      <c r="M458" s="30"/>
      <c r="N458" s="30"/>
      <c r="O458" s="30">
        <f t="shared" si="440"/>
        <v>4328</v>
      </c>
      <c r="P458" s="30">
        <f t="shared" si="441"/>
        <v>4487.6000000000004</v>
      </c>
      <c r="Q458" s="31">
        <f t="shared" si="442"/>
        <v>4656.7</v>
      </c>
      <c r="R458" s="65"/>
      <c r="S458" s="65"/>
      <c r="T458" s="65"/>
      <c r="U458" s="83">
        <f t="shared" si="404"/>
        <v>4328</v>
      </c>
      <c r="V458" s="83">
        <f t="shared" si="405"/>
        <v>4487.6000000000004</v>
      </c>
      <c r="W458" s="83">
        <f t="shared" si="406"/>
        <v>4656.7</v>
      </c>
      <c r="X458" s="83"/>
      <c r="Y458" s="83"/>
      <c r="Z458" s="83"/>
      <c r="AA458" s="83">
        <f t="shared" si="435"/>
        <v>4328</v>
      </c>
      <c r="AB458" s="83">
        <f t="shared" si="436"/>
        <v>4487.6000000000004</v>
      </c>
      <c r="AC458" s="83">
        <f t="shared" si="437"/>
        <v>4656.7</v>
      </c>
    </row>
    <row r="459" spans="1:29" s="3" customFormat="1" ht="22.5" x14ac:dyDescent="0.2">
      <c r="A459" s="23" t="s">
        <v>5</v>
      </c>
      <c r="B459" s="24">
        <v>78</v>
      </c>
      <c r="C459" s="25">
        <v>709</v>
      </c>
      <c r="D459" s="26" t="s">
        <v>154</v>
      </c>
      <c r="E459" s="27" t="s">
        <v>3</v>
      </c>
      <c r="F459" s="26" t="s">
        <v>2</v>
      </c>
      <c r="G459" s="28" t="s">
        <v>11</v>
      </c>
      <c r="H459" s="29">
        <v>120</v>
      </c>
      <c r="I459" s="30">
        <v>4328</v>
      </c>
      <c r="J459" s="30">
        <v>4487.6000000000004</v>
      </c>
      <c r="K459" s="30">
        <v>4656.7</v>
      </c>
      <c r="L459" s="30"/>
      <c r="M459" s="30"/>
      <c r="N459" s="30"/>
      <c r="O459" s="30">
        <f t="shared" si="440"/>
        <v>4328</v>
      </c>
      <c r="P459" s="30">
        <f t="shared" si="441"/>
        <v>4487.6000000000004</v>
      </c>
      <c r="Q459" s="31">
        <f t="shared" si="442"/>
        <v>4656.7</v>
      </c>
      <c r="R459" s="65"/>
      <c r="S459" s="65"/>
      <c r="T459" s="65"/>
      <c r="U459" s="83">
        <f t="shared" si="404"/>
        <v>4328</v>
      </c>
      <c r="V459" s="83">
        <f t="shared" si="405"/>
        <v>4487.6000000000004</v>
      </c>
      <c r="W459" s="83">
        <f t="shared" si="406"/>
        <v>4656.7</v>
      </c>
      <c r="X459" s="83"/>
      <c r="Y459" s="83"/>
      <c r="Z459" s="83"/>
      <c r="AA459" s="83">
        <f t="shared" si="435"/>
        <v>4328</v>
      </c>
      <c r="AB459" s="83">
        <f t="shared" si="436"/>
        <v>4487.6000000000004</v>
      </c>
      <c r="AC459" s="83">
        <f t="shared" si="437"/>
        <v>4656.7</v>
      </c>
    </row>
    <row r="460" spans="1:29" s="3" customFormat="1" ht="22.5" x14ac:dyDescent="0.2">
      <c r="A460" s="23" t="s">
        <v>14</v>
      </c>
      <c r="B460" s="24">
        <v>78</v>
      </c>
      <c r="C460" s="25">
        <v>709</v>
      </c>
      <c r="D460" s="26" t="s">
        <v>154</v>
      </c>
      <c r="E460" s="27" t="s">
        <v>3</v>
      </c>
      <c r="F460" s="26" t="s">
        <v>2</v>
      </c>
      <c r="G460" s="28" t="s">
        <v>11</v>
      </c>
      <c r="H460" s="29">
        <v>200</v>
      </c>
      <c r="I460" s="30">
        <f>I461</f>
        <v>68.900000000000006</v>
      </c>
      <c r="J460" s="30">
        <f t="shared" ref="J460:K460" si="457">J461</f>
        <v>42.7</v>
      </c>
      <c r="K460" s="30">
        <f t="shared" si="457"/>
        <v>42.7</v>
      </c>
      <c r="L460" s="30"/>
      <c r="M460" s="30"/>
      <c r="N460" s="30"/>
      <c r="O460" s="30">
        <f t="shared" si="440"/>
        <v>68.900000000000006</v>
      </c>
      <c r="P460" s="30">
        <f t="shared" si="441"/>
        <v>42.7</v>
      </c>
      <c r="Q460" s="31">
        <f t="shared" si="442"/>
        <v>42.7</v>
      </c>
      <c r="R460" s="65"/>
      <c r="S460" s="65"/>
      <c r="T460" s="65"/>
      <c r="U460" s="83">
        <f t="shared" si="404"/>
        <v>68.900000000000006</v>
      </c>
      <c r="V460" s="83">
        <f t="shared" si="405"/>
        <v>42.7</v>
      </c>
      <c r="W460" s="83">
        <f t="shared" si="406"/>
        <v>42.7</v>
      </c>
      <c r="X460" s="83"/>
      <c r="Y460" s="83"/>
      <c r="Z460" s="83"/>
      <c r="AA460" s="83">
        <f t="shared" si="435"/>
        <v>68.900000000000006</v>
      </c>
      <c r="AB460" s="83">
        <f t="shared" si="436"/>
        <v>42.7</v>
      </c>
      <c r="AC460" s="83">
        <f t="shared" si="437"/>
        <v>42.7</v>
      </c>
    </row>
    <row r="461" spans="1:29" s="3" customFormat="1" ht="22.5" x14ac:dyDescent="0.2">
      <c r="A461" s="23" t="s">
        <v>13</v>
      </c>
      <c r="B461" s="24">
        <v>78</v>
      </c>
      <c r="C461" s="25">
        <v>709</v>
      </c>
      <c r="D461" s="26" t="s">
        <v>154</v>
      </c>
      <c r="E461" s="27" t="s">
        <v>3</v>
      </c>
      <c r="F461" s="26" t="s">
        <v>2</v>
      </c>
      <c r="G461" s="28" t="s">
        <v>11</v>
      </c>
      <c r="H461" s="29">
        <v>240</v>
      </c>
      <c r="I461" s="30">
        <f>68.9</f>
        <v>68.900000000000006</v>
      </c>
      <c r="J461" s="30">
        <v>42.7</v>
      </c>
      <c r="K461" s="30">
        <v>42.7</v>
      </c>
      <c r="L461" s="30"/>
      <c r="M461" s="30"/>
      <c r="N461" s="30"/>
      <c r="O461" s="30">
        <f t="shared" si="440"/>
        <v>68.900000000000006</v>
      </c>
      <c r="P461" s="30">
        <f t="shared" si="441"/>
        <v>42.7</v>
      </c>
      <c r="Q461" s="31">
        <f t="shared" si="442"/>
        <v>42.7</v>
      </c>
      <c r="R461" s="65"/>
      <c r="S461" s="65"/>
      <c r="T461" s="65"/>
      <c r="U461" s="83">
        <f t="shared" si="404"/>
        <v>68.900000000000006</v>
      </c>
      <c r="V461" s="83">
        <f t="shared" si="405"/>
        <v>42.7</v>
      </c>
      <c r="W461" s="83">
        <f t="shared" si="406"/>
        <v>42.7</v>
      </c>
      <c r="X461" s="83"/>
      <c r="Y461" s="83"/>
      <c r="Z461" s="83"/>
      <c r="AA461" s="83">
        <f t="shared" si="435"/>
        <v>68.900000000000006</v>
      </c>
      <c r="AB461" s="83">
        <f t="shared" si="436"/>
        <v>42.7</v>
      </c>
      <c r="AC461" s="83">
        <f t="shared" si="437"/>
        <v>42.7</v>
      </c>
    </row>
    <row r="462" spans="1:29" s="3" customFormat="1" x14ac:dyDescent="0.2">
      <c r="A462" s="23" t="s">
        <v>72</v>
      </c>
      <c r="B462" s="24">
        <v>78</v>
      </c>
      <c r="C462" s="25">
        <v>709</v>
      </c>
      <c r="D462" s="26" t="s">
        <v>154</v>
      </c>
      <c r="E462" s="27" t="s">
        <v>3</v>
      </c>
      <c r="F462" s="26" t="s">
        <v>2</v>
      </c>
      <c r="G462" s="28" t="s">
        <v>11</v>
      </c>
      <c r="H462" s="29">
        <v>800</v>
      </c>
      <c r="I462" s="30">
        <f>I463</f>
        <v>0.5</v>
      </c>
      <c r="J462" s="30">
        <f t="shared" ref="J462:K462" si="458">J463</f>
        <v>0.5</v>
      </c>
      <c r="K462" s="30">
        <f t="shared" si="458"/>
        <v>0.5</v>
      </c>
      <c r="L462" s="30"/>
      <c r="M462" s="30"/>
      <c r="N462" s="30"/>
      <c r="O462" s="30">
        <f t="shared" si="440"/>
        <v>0.5</v>
      </c>
      <c r="P462" s="30">
        <f t="shared" si="441"/>
        <v>0.5</v>
      </c>
      <c r="Q462" s="31">
        <f t="shared" si="442"/>
        <v>0.5</v>
      </c>
      <c r="R462" s="65"/>
      <c r="S462" s="65"/>
      <c r="T462" s="65"/>
      <c r="U462" s="83">
        <f t="shared" si="404"/>
        <v>0.5</v>
      </c>
      <c r="V462" s="83">
        <f t="shared" si="405"/>
        <v>0.5</v>
      </c>
      <c r="W462" s="83">
        <f t="shared" si="406"/>
        <v>0.5</v>
      </c>
      <c r="X462" s="83"/>
      <c r="Y462" s="83"/>
      <c r="Z462" s="83"/>
      <c r="AA462" s="83">
        <f t="shared" si="435"/>
        <v>0.5</v>
      </c>
      <c r="AB462" s="83">
        <f t="shared" si="436"/>
        <v>0.5</v>
      </c>
      <c r="AC462" s="83">
        <f t="shared" si="437"/>
        <v>0.5</v>
      </c>
    </row>
    <row r="463" spans="1:29" s="3" customFormat="1" x14ac:dyDescent="0.2">
      <c r="A463" s="23" t="s">
        <v>71</v>
      </c>
      <c r="B463" s="24">
        <v>78</v>
      </c>
      <c r="C463" s="25">
        <v>709</v>
      </c>
      <c r="D463" s="26" t="s">
        <v>154</v>
      </c>
      <c r="E463" s="27" t="s">
        <v>3</v>
      </c>
      <c r="F463" s="26" t="s">
        <v>2</v>
      </c>
      <c r="G463" s="28" t="s">
        <v>11</v>
      </c>
      <c r="H463" s="29">
        <v>850</v>
      </c>
      <c r="I463" s="30">
        <v>0.5</v>
      </c>
      <c r="J463" s="30">
        <v>0.5</v>
      </c>
      <c r="K463" s="30">
        <v>0.5</v>
      </c>
      <c r="L463" s="30"/>
      <c r="M463" s="30"/>
      <c r="N463" s="30"/>
      <c r="O463" s="30">
        <f t="shared" si="440"/>
        <v>0.5</v>
      </c>
      <c r="P463" s="30">
        <f t="shared" si="441"/>
        <v>0.5</v>
      </c>
      <c r="Q463" s="31">
        <f t="shared" si="442"/>
        <v>0.5</v>
      </c>
      <c r="R463" s="65"/>
      <c r="S463" s="65"/>
      <c r="T463" s="65"/>
      <c r="U463" s="83">
        <f t="shared" si="404"/>
        <v>0.5</v>
      </c>
      <c r="V463" s="83">
        <f t="shared" si="405"/>
        <v>0.5</v>
      </c>
      <c r="W463" s="83">
        <f t="shared" si="406"/>
        <v>0.5</v>
      </c>
      <c r="X463" s="83"/>
      <c r="Y463" s="83"/>
      <c r="Z463" s="83"/>
      <c r="AA463" s="83">
        <f t="shared" si="435"/>
        <v>0.5</v>
      </c>
      <c r="AB463" s="83">
        <f t="shared" si="436"/>
        <v>0.5</v>
      </c>
      <c r="AC463" s="83">
        <f t="shared" si="437"/>
        <v>0.5</v>
      </c>
    </row>
    <row r="464" spans="1:29" s="3" customFormat="1" ht="22.5" x14ac:dyDescent="0.2">
      <c r="A464" s="23" t="s">
        <v>74</v>
      </c>
      <c r="B464" s="24">
        <v>78</v>
      </c>
      <c r="C464" s="25">
        <v>709</v>
      </c>
      <c r="D464" s="26" t="s">
        <v>154</v>
      </c>
      <c r="E464" s="27" t="s">
        <v>3</v>
      </c>
      <c r="F464" s="26" t="s">
        <v>2</v>
      </c>
      <c r="G464" s="28" t="s">
        <v>70</v>
      </c>
      <c r="H464" s="29" t="s">
        <v>7</v>
      </c>
      <c r="I464" s="30">
        <f>I465+I467+I469</f>
        <v>9615.1999999999989</v>
      </c>
      <c r="J464" s="30">
        <f t="shared" ref="J464:K464" si="459">J465+J467+J469</f>
        <v>9903.2999999999993</v>
      </c>
      <c r="K464" s="30">
        <f t="shared" si="459"/>
        <v>10264</v>
      </c>
      <c r="L464" s="30"/>
      <c r="M464" s="30"/>
      <c r="N464" s="30"/>
      <c r="O464" s="30">
        <f t="shared" si="440"/>
        <v>9615.1999999999989</v>
      </c>
      <c r="P464" s="30">
        <f t="shared" si="441"/>
        <v>9903.2999999999993</v>
      </c>
      <c r="Q464" s="31">
        <f t="shared" si="442"/>
        <v>10264</v>
      </c>
      <c r="R464" s="65"/>
      <c r="S464" s="65"/>
      <c r="T464" s="65"/>
      <c r="U464" s="83">
        <f t="shared" ref="U464:U527" si="460">O464+R464</f>
        <v>9615.1999999999989</v>
      </c>
      <c r="V464" s="83">
        <f t="shared" ref="V464:V527" si="461">P464+S464</f>
        <v>9903.2999999999993</v>
      </c>
      <c r="W464" s="83">
        <f t="shared" ref="W464:W527" si="462">Q464+T464</f>
        <v>10264</v>
      </c>
      <c r="X464" s="83"/>
      <c r="Y464" s="83"/>
      <c r="Z464" s="83"/>
      <c r="AA464" s="83">
        <f t="shared" si="435"/>
        <v>9615.1999999999989</v>
      </c>
      <c r="AB464" s="83">
        <f t="shared" si="436"/>
        <v>9903.2999999999993</v>
      </c>
      <c r="AC464" s="83">
        <f t="shared" si="437"/>
        <v>10264</v>
      </c>
    </row>
    <row r="465" spans="1:29" s="3" customFormat="1" ht="45" x14ac:dyDescent="0.2">
      <c r="A465" s="23" t="s">
        <v>6</v>
      </c>
      <c r="B465" s="24">
        <v>78</v>
      </c>
      <c r="C465" s="25">
        <v>709</v>
      </c>
      <c r="D465" s="26" t="s">
        <v>154</v>
      </c>
      <c r="E465" s="27" t="s">
        <v>3</v>
      </c>
      <c r="F465" s="26" t="s">
        <v>2</v>
      </c>
      <c r="G465" s="28" t="s">
        <v>70</v>
      </c>
      <c r="H465" s="29">
        <v>100</v>
      </c>
      <c r="I465" s="30">
        <f>I466</f>
        <v>8914.4</v>
      </c>
      <c r="J465" s="30">
        <f t="shared" ref="J465:K465" si="463">J466</f>
        <v>9202.5</v>
      </c>
      <c r="K465" s="30">
        <f t="shared" si="463"/>
        <v>9563.2000000000007</v>
      </c>
      <c r="L465" s="30"/>
      <c r="M465" s="30"/>
      <c r="N465" s="30"/>
      <c r="O465" s="30">
        <f t="shared" si="440"/>
        <v>8914.4</v>
      </c>
      <c r="P465" s="30">
        <f t="shared" si="441"/>
        <v>9202.5</v>
      </c>
      <c r="Q465" s="31">
        <f t="shared" si="442"/>
        <v>9563.2000000000007</v>
      </c>
      <c r="R465" s="65"/>
      <c r="S465" s="65"/>
      <c r="T465" s="65"/>
      <c r="U465" s="83">
        <f t="shared" si="460"/>
        <v>8914.4</v>
      </c>
      <c r="V465" s="83">
        <f t="shared" si="461"/>
        <v>9202.5</v>
      </c>
      <c r="W465" s="83">
        <f t="shared" si="462"/>
        <v>9563.2000000000007</v>
      </c>
      <c r="X465" s="83"/>
      <c r="Y465" s="83"/>
      <c r="Z465" s="83"/>
      <c r="AA465" s="83">
        <f t="shared" si="435"/>
        <v>8914.4</v>
      </c>
      <c r="AB465" s="83">
        <f t="shared" si="436"/>
        <v>9202.5</v>
      </c>
      <c r="AC465" s="83">
        <f t="shared" si="437"/>
        <v>9563.2000000000007</v>
      </c>
    </row>
    <row r="466" spans="1:29" s="3" customFormat="1" x14ac:dyDescent="0.2">
      <c r="A466" s="23" t="s">
        <v>73</v>
      </c>
      <c r="B466" s="24">
        <v>78</v>
      </c>
      <c r="C466" s="25">
        <v>709</v>
      </c>
      <c r="D466" s="26" t="s">
        <v>154</v>
      </c>
      <c r="E466" s="27" t="s">
        <v>3</v>
      </c>
      <c r="F466" s="26" t="s">
        <v>2</v>
      </c>
      <c r="G466" s="28" t="s">
        <v>70</v>
      </c>
      <c r="H466" s="29">
        <v>110</v>
      </c>
      <c r="I466" s="30">
        <f>2860.5+6053.9</f>
        <v>8914.4</v>
      </c>
      <c r="J466" s="30">
        <f>2952.4+6250.1</f>
        <v>9202.5</v>
      </c>
      <c r="K466" s="30">
        <f>3067.4+6495.8</f>
        <v>9563.2000000000007</v>
      </c>
      <c r="L466" s="30"/>
      <c r="M466" s="30"/>
      <c r="N466" s="30"/>
      <c r="O466" s="30">
        <f t="shared" si="440"/>
        <v>8914.4</v>
      </c>
      <c r="P466" s="30">
        <f t="shared" si="441"/>
        <v>9202.5</v>
      </c>
      <c r="Q466" s="31">
        <f t="shared" si="442"/>
        <v>9563.2000000000007</v>
      </c>
      <c r="R466" s="65"/>
      <c r="S466" s="65"/>
      <c r="T466" s="65"/>
      <c r="U466" s="83">
        <f t="shared" si="460"/>
        <v>8914.4</v>
      </c>
      <c r="V466" s="83">
        <f t="shared" si="461"/>
        <v>9202.5</v>
      </c>
      <c r="W466" s="83">
        <f t="shared" si="462"/>
        <v>9563.2000000000007</v>
      </c>
      <c r="X466" s="83"/>
      <c r="Y466" s="83"/>
      <c r="Z466" s="83"/>
      <c r="AA466" s="83">
        <f t="shared" si="435"/>
        <v>8914.4</v>
      </c>
      <c r="AB466" s="83">
        <f t="shared" si="436"/>
        <v>9202.5</v>
      </c>
      <c r="AC466" s="83">
        <f t="shared" si="437"/>
        <v>9563.2000000000007</v>
      </c>
    </row>
    <row r="467" spans="1:29" s="3" customFormat="1" ht="22.5" x14ac:dyDescent="0.2">
      <c r="A467" s="23" t="s">
        <v>14</v>
      </c>
      <c r="B467" s="24">
        <v>78</v>
      </c>
      <c r="C467" s="25">
        <v>709</v>
      </c>
      <c r="D467" s="26" t="s">
        <v>154</v>
      </c>
      <c r="E467" s="27" t="s">
        <v>3</v>
      </c>
      <c r="F467" s="26" t="s">
        <v>2</v>
      </c>
      <c r="G467" s="28" t="s">
        <v>70</v>
      </c>
      <c r="H467" s="29">
        <v>200</v>
      </c>
      <c r="I467" s="30">
        <f>I468</f>
        <v>677.8</v>
      </c>
      <c r="J467" s="30">
        <f t="shared" ref="J467:K467" si="464">J468</f>
        <v>677.8</v>
      </c>
      <c r="K467" s="30">
        <f t="shared" si="464"/>
        <v>677.8</v>
      </c>
      <c r="L467" s="30"/>
      <c r="M467" s="30"/>
      <c r="N467" s="30"/>
      <c r="O467" s="30">
        <f t="shared" si="440"/>
        <v>677.8</v>
      </c>
      <c r="P467" s="30">
        <f t="shared" si="441"/>
        <v>677.8</v>
      </c>
      <c r="Q467" s="31">
        <f t="shared" si="442"/>
        <v>677.8</v>
      </c>
      <c r="R467" s="65"/>
      <c r="S467" s="65"/>
      <c r="T467" s="65"/>
      <c r="U467" s="83">
        <f t="shared" si="460"/>
        <v>677.8</v>
      </c>
      <c r="V467" s="83">
        <f t="shared" si="461"/>
        <v>677.8</v>
      </c>
      <c r="W467" s="83">
        <f t="shared" si="462"/>
        <v>677.8</v>
      </c>
      <c r="X467" s="83"/>
      <c r="Y467" s="83"/>
      <c r="Z467" s="83"/>
      <c r="AA467" s="83">
        <f t="shared" si="435"/>
        <v>677.8</v>
      </c>
      <c r="AB467" s="83">
        <f t="shared" si="436"/>
        <v>677.8</v>
      </c>
      <c r="AC467" s="83">
        <f t="shared" si="437"/>
        <v>677.8</v>
      </c>
    </row>
    <row r="468" spans="1:29" s="3" customFormat="1" ht="22.5" x14ac:dyDescent="0.2">
      <c r="A468" s="23" t="s">
        <v>13</v>
      </c>
      <c r="B468" s="24">
        <v>78</v>
      </c>
      <c r="C468" s="25">
        <v>709</v>
      </c>
      <c r="D468" s="26" t="s">
        <v>154</v>
      </c>
      <c r="E468" s="27" t="s">
        <v>3</v>
      </c>
      <c r="F468" s="26" t="s">
        <v>2</v>
      </c>
      <c r="G468" s="28" t="s">
        <v>70</v>
      </c>
      <c r="H468" s="29">
        <v>240</v>
      </c>
      <c r="I468" s="30">
        <f>231.6+446.2</f>
        <v>677.8</v>
      </c>
      <c r="J468" s="30">
        <f>231.6+446.2</f>
        <v>677.8</v>
      </c>
      <c r="K468" s="30">
        <f>231.6+446.2</f>
        <v>677.8</v>
      </c>
      <c r="L468" s="30"/>
      <c r="M468" s="30"/>
      <c r="N468" s="30"/>
      <c r="O468" s="30">
        <f t="shared" si="440"/>
        <v>677.8</v>
      </c>
      <c r="P468" s="30">
        <f t="shared" si="441"/>
        <v>677.8</v>
      </c>
      <c r="Q468" s="31">
        <f t="shared" si="442"/>
        <v>677.8</v>
      </c>
      <c r="R468" s="65"/>
      <c r="S468" s="65"/>
      <c r="T468" s="65"/>
      <c r="U468" s="83">
        <f t="shared" si="460"/>
        <v>677.8</v>
      </c>
      <c r="V468" s="83">
        <f t="shared" si="461"/>
        <v>677.8</v>
      </c>
      <c r="W468" s="83">
        <f t="shared" si="462"/>
        <v>677.8</v>
      </c>
      <c r="X468" s="83"/>
      <c r="Y468" s="83"/>
      <c r="Z468" s="83"/>
      <c r="AA468" s="83">
        <f t="shared" si="435"/>
        <v>677.8</v>
      </c>
      <c r="AB468" s="83">
        <f t="shared" si="436"/>
        <v>677.8</v>
      </c>
      <c r="AC468" s="83">
        <f t="shared" si="437"/>
        <v>677.8</v>
      </c>
    </row>
    <row r="469" spans="1:29" s="3" customFormat="1" x14ac:dyDescent="0.2">
      <c r="A469" s="23" t="s">
        <v>72</v>
      </c>
      <c r="B469" s="24">
        <v>78</v>
      </c>
      <c r="C469" s="25">
        <v>709</v>
      </c>
      <c r="D469" s="26" t="s">
        <v>154</v>
      </c>
      <c r="E469" s="27" t="s">
        <v>3</v>
      </c>
      <c r="F469" s="26" t="s">
        <v>2</v>
      </c>
      <c r="G469" s="28" t="s">
        <v>70</v>
      </c>
      <c r="H469" s="29">
        <v>800</v>
      </c>
      <c r="I469" s="30">
        <f>I470</f>
        <v>23</v>
      </c>
      <c r="J469" s="30">
        <f t="shared" ref="J469:K469" si="465">J470</f>
        <v>23</v>
      </c>
      <c r="K469" s="30">
        <f t="shared" si="465"/>
        <v>23</v>
      </c>
      <c r="L469" s="30"/>
      <c r="M469" s="30"/>
      <c r="N469" s="30"/>
      <c r="O469" s="30">
        <f t="shared" si="440"/>
        <v>23</v>
      </c>
      <c r="P469" s="30">
        <f t="shared" si="441"/>
        <v>23</v>
      </c>
      <c r="Q469" s="31">
        <f t="shared" si="442"/>
        <v>23</v>
      </c>
      <c r="R469" s="65"/>
      <c r="S469" s="65"/>
      <c r="T469" s="65"/>
      <c r="U469" s="83">
        <f t="shared" si="460"/>
        <v>23</v>
      </c>
      <c r="V469" s="83">
        <f t="shared" si="461"/>
        <v>23</v>
      </c>
      <c r="W469" s="83">
        <f t="shared" si="462"/>
        <v>23</v>
      </c>
      <c r="X469" s="83"/>
      <c r="Y469" s="83"/>
      <c r="Z469" s="83"/>
      <c r="AA469" s="83">
        <f t="shared" si="435"/>
        <v>23</v>
      </c>
      <c r="AB469" s="83">
        <f t="shared" si="436"/>
        <v>23</v>
      </c>
      <c r="AC469" s="83">
        <f t="shared" si="437"/>
        <v>23</v>
      </c>
    </row>
    <row r="470" spans="1:29" s="3" customFormat="1" x14ac:dyDescent="0.2">
      <c r="A470" s="23" t="s">
        <v>71</v>
      </c>
      <c r="B470" s="24">
        <v>78</v>
      </c>
      <c r="C470" s="25">
        <v>709</v>
      </c>
      <c r="D470" s="26" t="s">
        <v>154</v>
      </c>
      <c r="E470" s="27" t="s">
        <v>3</v>
      </c>
      <c r="F470" s="26" t="s">
        <v>2</v>
      </c>
      <c r="G470" s="28" t="s">
        <v>70</v>
      </c>
      <c r="H470" s="29">
        <v>850</v>
      </c>
      <c r="I470" s="30">
        <f>16.8+6.2</f>
        <v>23</v>
      </c>
      <c r="J470" s="30">
        <f t="shared" ref="J470:K470" si="466">16.8+6.2</f>
        <v>23</v>
      </c>
      <c r="K470" s="30">
        <f t="shared" si="466"/>
        <v>23</v>
      </c>
      <c r="L470" s="30"/>
      <c r="M470" s="30"/>
      <c r="N470" s="30"/>
      <c r="O470" s="30">
        <f t="shared" si="440"/>
        <v>23</v>
      </c>
      <c r="P470" s="30">
        <f t="shared" si="441"/>
        <v>23</v>
      </c>
      <c r="Q470" s="31">
        <f t="shared" si="442"/>
        <v>23</v>
      </c>
      <c r="R470" s="65"/>
      <c r="S470" s="65"/>
      <c r="T470" s="65"/>
      <c r="U470" s="83">
        <f t="shared" si="460"/>
        <v>23</v>
      </c>
      <c r="V470" s="83">
        <f t="shared" si="461"/>
        <v>23</v>
      </c>
      <c r="W470" s="83">
        <f t="shared" si="462"/>
        <v>23</v>
      </c>
      <c r="X470" s="83"/>
      <c r="Y470" s="83"/>
      <c r="Z470" s="83"/>
      <c r="AA470" s="83">
        <f t="shared" si="435"/>
        <v>23</v>
      </c>
      <c r="AB470" s="83">
        <f t="shared" si="436"/>
        <v>23</v>
      </c>
      <c r="AC470" s="83">
        <f t="shared" si="437"/>
        <v>23</v>
      </c>
    </row>
    <row r="471" spans="1:29" s="3" customFormat="1" ht="48.6" customHeight="1" x14ac:dyDescent="0.2">
      <c r="A471" s="23" t="s">
        <v>170</v>
      </c>
      <c r="B471" s="24">
        <v>78</v>
      </c>
      <c r="C471" s="25">
        <v>709</v>
      </c>
      <c r="D471" s="26" t="s">
        <v>154</v>
      </c>
      <c r="E471" s="27" t="s">
        <v>3</v>
      </c>
      <c r="F471" s="26" t="s">
        <v>2</v>
      </c>
      <c r="G471" s="28" t="s">
        <v>169</v>
      </c>
      <c r="H471" s="29" t="s">
        <v>7</v>
      </c>
      <c r="I471" s="30">
        <f>I472</f>
        <v>350</v>
      </c>
      <c r="J471" s="30">
        <f t="shared" ref="J471:K471" si="467">J472</f>
        <v>350</v>
      </c>
      <c r="K471" s="30">
        <f t="shared" si="467"/>
        <v>350</v>
      </c>
      <c r="L471" s="30"/>
      <c r="M471" s="30"/>
      <c r="N471" s="30"/>
      <c r="O471" s="30">
        <f t="shared" si="440"/>
        <v>350</v>
      </c>
      <c r="P471" s="30">
        <f t="shared" si="441"/>
        <v>350</v>
      </c>
      <c r="Q471" s="31">
        <f t="shared" si="442"/>
        <v>350</v>
      </c>
      <c r="R471" s="65"/>
      <c r="S471" s="65"/>
      <c r="T471" s="65"/>
      <c r="U471" s="83">
        <f t="shared" si="460"/>
        <v>350</v>
      </c>
      <c r="V471" s="83">
        <f t="shared" si="461"/>
        <v>350</v>
      </c>
      <c r="W471" s="83">
        <f t="shared" si="462"/>
        <v>350</v>
      </c>
      <c r="X471" s="83"/>
      <c r="Y471" s="83"/>
      <c r="Z471" s="83"/>
      <c r="AA471" s="83">
        <f t="shared" si="435"/>
        <v>350</v>
      </c>
      <c r="AB471" s="83">
        <f t="shared" si="436"/>
        <v>350</v>
      </c>
      <c r="AC471" s="83">
        <f t="shared" si="437"/>
        <v>350</v>
      </c>
    </row>
    <row r="472" spans="1:29" s="3" customFormat="1" ht="22.5" x14ac:dyDescent="0.2">
      <c r="A472" s="23" t="s">
        <v>81</v>
      </c>
      <c r="B472" s="24">
        <v>78</v>
      </c>
      <c r="C472" s="25">
        <v>709</v>
      </c>
      <c r="D472" s="26" t="s">
        <v>154</v>
      </c>
      <c r="E472" s="27" t="s">
        <v>3</v>
      </c>
      <c r="F472" s="26" t="s">
        <v>2</v>
      </c>
      <c r="G472" s="28" t="s">
        <v>169</v>
      </c>
      <c r="H472" s="29">
        <v>600</v>
      </c>
      <c r="I472" s="30">
        <f>I473</f>
        <v>350</v>
      </c>
      <c r="J472" s="30">
        <f t="shared" ref="J472:K472" si="468">J473</f>
        <v>350</v>
      </c>
      <c r="K472" s="30">
        <f t="shared" si="468"/>
        <v>350</v>
      </c>
      <c r="L472" s="30"/>
      <c r="M472" s="30"/>
      <c r="N472" s="30"/>
      <c r="O472" s="30">
        <f t="shared" si="440"/>
        <v>350</v>
      </c>
      <c r="P472" s="30">
        <f t="shared" si="441"/>
        <v>350</v>
      </c>
      <c r="Q472" s="31">
        <f t="shared" si="442"/>
        <v>350</v>
      </c>
      <c r="R472" s="65"/>
      <c r="S472" s="65"/>
      <c r="T472" s="65"/>
      <c r="U472" s="83">
        <f t="shared" si="460"/>
        <v>350</v>
      </c>
      <c r="V472" s="83">
        <f t="shared" si="461"/>
        <v>350</v>
      </c>
      <c r="W472" s="83">
        <f t="shared" si="462"/>
        <v>350</v>
      </c>
      <c r="X472" s="83"/>
      <c r="Y472" s="83"/>
      <c r="Z472" s="83"/>
      <c r="AA472" s="83">
        <f t="shared" si="435"/>
        <v>350</v>
      </c>
      <c r="AB472" s="83">
        <f t="shared" si="436"/>
        <v>350</v>
      </c>
      <c r="AC472" s="83">
        <f t="shared" si="437"/>
        <v>350</v>
      </c>
    </row>
    <row r="473" spans="1:29" s="3" customFormat="1" ht="22.5" x14ac:dyDescent="0.2">
      <c r="A473" s="23" t="s">
        <v>80</v>
      </c>
      <c r="B473" s="24">
        <v>78</v>
      </c>
      <c r="C473" s="25">
        <v>709</v>
      </c>
      <c r="D473" s="26" t="s">
        <v>154</v>
      </c>
      <c r="E473" s="27" t="s">
        <v>3</v>
      </c>
      <c r="F473" s="26" t="s">
        <v>2</v>
      </c>
      <c r="G473" s="28" t="s">
        <v>169</v>
      </c>
      <c r="H473" s="29">
        <v>630</v>
      </c>
      <c r="I473" s="30">
        <v>350</v>
      </c>
      <c r="J473" s="30">
        <v>350</v>
      </c>
      <c r="K473" s="30">
        <v>350</v>
      </c>
      <c r="L473" s="30"/>
      <c r="M473" s="30"/>
      <c r="N473" s="30"/>
      <c r="O473" s="30">
        <f t="shared" si="440"/>
        <v>350</v>
      </c>
      <c r="P473" s="30">
        <f t="shared" si="441"/>
        <v>350</v>
      </c>
      <c r="Q473" s="31">
        <f t="shared" si="442"/>
        <v>350</v>
      </c>
      <c r="R473" s="65"/>
      <c r="S473" s="65"/>
      <c r="T473" s="65"/>
      <c r="U473" s="83">
        <f t="shared" si="460"/>
        <v>350</v>
      </c>
      <c r="V473" s="83">
        <f t="shared" si="461"/>
        <v>350</v>
      </c>
      <c r="W473" s="83">
        <f t="shared" si="462"/>
        <v>350</v>
      </c>
      <c r="X473" s="83"/>
      <c r="Y473" s="83"/>
      <c r="Z473" s="83"/>
      <c r="AA473" s="83">
        <f t="shared" si="435"/>
        <v>350</v>
      </c>
      <c r="AB473" s="83">
        <f t="shared" si="436"/>
        <v>350</v>
      </c>
      <c r="AC473" s="83">
        <f t="shared" si="437"/>
        <v>350</v>
      </c>
    </row>
    <row r="474" spans="1:29" s="3" customFormat="1" ht="50.1" customHeight="1" x14ac:dyDescent="0.2">
      <c r="A474" s="23" t="s">
        <v>270</v>
      </c>
      <c r="B474" s="24">
        <v>78</v>
      </c>
      <c r="C474" s="25">
        <v>709</v>
      </c>
      <c r="D474" s="26" t="s">
        <v>154</v>
      </c>
      <c r="E474" s="27" t="s">
        <v>3</v>
      </c>
      <c r="F474" s="26" t="s">
        <v>2</v>
      </c>
      <c r="G474" s="28" t="s">
        <v>168</v>
      </c>
      <c r="H474" s="29" t="s">
        <v>7</v>
      </c>
      <c r="I474" s="30">
        <f>I475</f>
        <v>279</v>
      </c>
      <c r="J474" s="30">
        <f t="shared" ref="J474:K474" si="469">J475</f>
        <v>279</v>
      </c>
      <c r="K474" s="30">
        <f t="shared" si="469"/>
        <v>279</v>
      </c>
      <c r="L474" s="30"/>
      <c r="M474" s="30"/>
      <c r="N474" s="30"/>
      <c r="O474" s="30">
        <f t="shared" si="440"/>
        <v>279</v>
      </c>
      <c r="P474" s="30">
        <f t="shared" si="441"/>
        <v>279</v>
      </c>
      <c r="Q474" s="31">
        <f t="shared" si="442"/>
        <v>279</v>
      </c>
      <c r="R474" s="65"/>
      <c r="S474" s="65"/>
      <c r="T474" s="65"/>
      <c r="U474" s="83">
        <f t="shared" si="460"/>
        <v>279</v>
      </c>
      <c r="V474" s="83">
        <f t="shared" si="461"/>
        <v>279</v>
      </c>
      <c r="W474" s="83">
        <f t="shared" si="462"/>
        <v>279</v>
      </c>
      <c r="X474" s="83"/>
      <c r="Y474" s="83"/>
      <c r="Z474" s="83"/>
      <c r="AA474" s="83">
        <f t="shared" si="435"/>
        <v>279</v>
      </c>
      <c r="AB474" s="83">
        <f t="shared" si="436"/>
        <v>279</v>
      </c>
      <c r="AC474" s="83">
        <f t="shared" si="437"/>
        <v>279</v>
      </c>
    </row>
    <row r="475" spans="1:29" s="3" customFormat="1" ht="22.5" x14ac:dyDescent="0.2">
      <c r="A475" s="23" t="s">
        <v>81</v>
      </c>
      <c r="B475" s="24">
        <v>78</v>
      </c>
      <c r="C475" s="25">
        <v>709</v>
      </c>
      <c r="D475" s="26" t="s">
        <v>154</v>
      </c>
      <c r="E475" s="27" t="s">
        <v>3</v>
      </c>
      <c r="F475" s="26" t="s">
        <v>2</v>
      </c>
      <c r="G475" s="28" t="s">
        <v>168</v>
      </c>
      <c r="H475" s="29">
        <v>600</v>
      </c>
      <c r="I475" s="30">
        <f>I476</f>
        <v>279</v>
      </c>
      <c r="J475" s="30">
        <f t="shared" ref="J475:K475" si="470">J476</f>
        <v>279</v>
      </c>
      <c r="K475" s="30">
        <f t="shared" si="470"/>
        <v>279</v>
      </c>
      <c r="L475" s="30"/>
      <c r="M475" s="30"/>
      <c r="N475" s="30"/>
      <c r="O475" s="30">
        <f t="shared" si="440"/>
        <v>279</v>
      </c>
      <c r="P475" s="30">
        <f t="shared" si="441"/>
        <v>279</v>
      </c>
      <c r="Q475" s="31">
        <f t="shared" si="442"/>
        <v>279</v>
      </c>
      <c r="R475" s="65"/>
      <c r="S475" s="65"/>
      <c r="T475" s="65"/>
      <c r="U475" s="83">
        <f t="shared" si="460"/>
        <v>279</v>
      </c>
      <c r="V475" s="83">
        <f t="shared" si="461"/>
        <v>279</v>
      </c>
      <c r="W475" s="83">
        <f t="shared" si="462"/>
        <v>279</v>
      </c>
      <c r="X475" s="83"/>
      <c r="Y475" s="83"/>
      <c r="Z475" s="83"/>
      <c r="AA475" s="83">
        <f t="shared" si="435"/>
        <v>279</v>
      </c>
      <c r="AB475" s="83">
        <f t="shared" si="436"/>
        <v>279</v>
      </c>
      <c r="AC475" s="83">
        <f t="shared" si="437"/>
        <v>279</v>
      </c>
    </row>
    <row r="476" spans="1:29" s="3" customFormat="1" x14ac:dyDescent="0.2">
      <c r="A476" s="23" t="s">
        <v>155</v>
      </c>
      <c r="B476" s="24">
        <v>78</v>
      </c>
      <c r="C476" s="25">
        <v>709</v>
      </c>
      <c r="D476" s="26" t="s">
        <v>154</v>
      </c>
      <c r="E476" s="27" t="s">
        <v>3</v>
      </c>
      <c r="F476" s="26" t="s">
        <v>2</v>
      </c>
      <c r="G476" s="28" t="s">
        <v>168</v>
      </c>
      <c r="H476" s="29">
        <v>610</v>
      </c>
      <c r="I476" s="30">
        <v>279</v>
      </c>
      <c r="J476" s="30">
        <v>279</v>
      </c>
      <c r="K476" s="30">
        <v>279</v>
      </c>
      <c r="L476" s="30"/>
      <c r="M476" s="30"/>
      <c r="N476" s="30"/>
      <c r="O476" s="30">
        <f t="shared" si="440"/>
        <v>279</v>
      </c>
      <c r="P476" s="30">
        <f t="shared" si="441"/>
        <v>279</v>
      </c>
      <c r="Q476" s="31">
        <f t="shared" si="442"/>
        <v>279</v>
      </c>
      <c r="R476" s="65"/>
      <c r="S476" s="65"/>
      <c r="T476" s="65"/>
      <c r="U476" s="83">
        <f t="shared" si="460"/>
        <v>279</v>
      </c>
      <c r="V476" s="83">
        <f t="shared" si="461"/>
        <v>279</v>
      </c>
      <c r="W476" s="83">
        <f t="shared" si="462"/>
        <v>279</v>
      </c>
      <c r="X476" s="83"/>
      <c r="Y476" s="83"/>
      <c r="Z476" s="83"/>
      <c r="AA476" s="83">
        <f t="shared" si="435"/>
        <v>279</v>
      </c>
      <c r="AB476" s="83">
        <f t="shared" si="436"/>
        <v>279</v>
      </c>
      <c r="AC476" s="83">
        <f t="shared" si="437"/>
        <v>279</v>
      </c>
    </row>
    <row r="477" spans="1:29" s="3" customFormat="1" ht="41.1" customHeight="1" x14ac:dyDescent="0.2">
      <c r="A477" s="23" t="s">
        <v>167</v>
      </c>
      <c r="B477" s="24">
        <v>78</v>
      </c>
      <c r="C477" s="25">
        <v>709</v>
      </c>
      <c r="D477" s="26" t="s">
        <v>154</v>
      </c>
      <c r="E477" s="27" t="s">
        <v>3</v>
      </c>
      <c r="F477" s="26" t="s">
        <v>2</v>
      </c>
      <c r="G477" s="28" t="s">
        <v>165</v>
      </c>
      <c r="H477" s="29" t="s">
        <v>7</v>
      </c>
      <c r="I477" s="30">
        <f>I478</f>
        <v>144</v>
      </c>
      <c r="J477" s="30">
        <f t="shared" ref="J477:K477" si="471">J478</f>
        <v>216</v>
      </c>
      <c r="K477" s="30">
        <f t="shared" si="471"/>
        <v>216</v>
      </c>
      <c r="L477" s="30"/>
      <c r="M477" s="30"/>
      <c r="N477" s="30"/>
      <c r="O477" s="30">
        <f t="shared" si="440"/>
        <v>144</v>
      </c>
      <c r="P477" s="30">
        <f t="shared" si="441"/>
        <v>216</v>
      </c>
      <c r="Q477" s="31">
        <f t="shared" si="442"/>
        <v>216</v>
      </c>
      <c r="R477" s="65"/>
      <c r="S477" s="65"/>
      <c r="T477" s="65"/>
      <c r="U477" s="83">
        <f t="shared" si="460"/>
        <v>144</v>
      </c>
      <c r="V477" s="83">
        <f t="shared" si="461"/>
        <v>216</v>
      </c>
      <c r="W477" s="83">
        <f t="shared" si="462"/>
        <v>216</v>
      </c>
      <c r="X477" s="83"/>
      <c r="Y477" s="83"/>
      <c r="Z477" s="83"/>
      <c r="AA477" s="83">
        <f t="shared" si="435"/>
        <v>144</v>
      </c>
      <c r="AB477" s="83">
        <f t="shared" si="436"/>
        <v>216</v>
      </c>
      <c r="AC477" s="83">
        <f t="shared" si="437"/>
        <v>216</v>
      </c>
    </row>
    <row r="478" spans="1:29" s="3" customFormat="1" x14ac:dyDescent="0.2">
      <c r="A478" s="23" t="s">
        <v>40</v>
      </c>
      <c r="B478" s="24">
        <v>78</v>
      </c>
      <c r="C478" s="25">
        <v>709</v>
      </c>
      <c r="D478" s="26" t="s">
        <v>154</v>
      </c>
      <c r="E478" s="27" t="s">
        <v>3</v>
      </c>
      <c r="F478" s="26" t="s">
        <v>2</v>
      </c>
      <c r="G478" s="28" t="s">
        <v>165</v>
      </c>
      <c r="H478" s="29">
        <v>300</v>
      </c>
      <c r="I478" s="30">
        <f>I479</f>
        <v>144</v>
      </c>
      <c r="J478" s="30">
        <f t="shared" ref="J478:K478" si="472">J479</f>
        <v>216</v>
      </c>
      <c r="K478" s="30">
        <f t="shared" si="472"/>
        <v>216</v>
      </c>
      <c r="L478" s="30"/>
      <c r="M478" s="30"/>
      <c r="N478" s="30"/>
      <c r="O478" s="30">
        <f t="shared" si="440"/>
        <v>144</v>
      </c>
      <c r="P478" s="30">
        <f t="shared" si="441"/>
        <v>216</v>
      </c>
      <c r="Q478" s="31">
        <f t="shared" si="442"/>
        <v>216</v>
      </c>
      <c r="R478" s="65"/>
      <c r="S478" s="65"/>
      <c r="T478" s="65"/>
      <c r="U478" s="83">
        <f t="shared" si="460"/>
        <v>144</v>
      </c>
      <c r="V478" s="83">
        <f t="shared" si="461"/>
        <v>216</v>
      </c>
      <c r="W478" s="83">
        <f t="shared" si="462"/>
        <v>216</v>
      </c>
      <c r="X478" s="83"/>
      <c r="Y478" s="83"/>
      <c r="Z478" s="83"/>
      <c r="AA478" s="83">
        <f t="shared" si="435"/>
        <v>144</v>
      </c>
      <c r="AB478" s="83">
        <f t="shared" si="436"/>
        <v>216</v>
      </c>
      <c r="AC478" s="83">
        <f t="shared" si="437"/>
        <v>216</v>
      </c>
    </row>
    <row r="479" spans="1:29" s="3" customFormat="1" x14ac:dyDescent="0.2">
      <c r="A479" s="23" t="s">
        <v>166</v>
      </c>
      <c r="B479" s="24">
        <v>78</v>
      </c>
      <c r="C479" s="25">
        <v>709</v>
      </c>
      <c r="D479" s="26" t="s">
        <v>154</v>
      </c>
      <c r="E479" s="27" t="s">
        <v>3</v>
      </c>
      <c r="F479" s="26" t="s">
        <v>2</v>
      </c>
      <c r="G479" s="28" t="s">
        <v>165</v>
      </c>
      <c r="H479" s="29">
        <v>340</v>
      </c>
      <c r="I479" s="30">
        <v>144</v>
      </c>
      <c r="J479" s="30">
        <v>216</v>
      </c>
      <c r="K479" s="30">
        <v>216</v>
      </c>
      <c r="L479" s="30"/>
      <c r="M479" s="30"/>
      <c r="N479" s="30"/>
      <c r="O479" s="30">
        <f t="shared" si="440"/>
        <v>144</v>
      </c>
      <c r="P479" s="30">
        <f t="shared" si="441"/>
        <v>216</v>
      </c>
      <c r="Q479" s="31">
        <f t="shared" si="442"/>
        <v>216</v>
      </c>
      <c r="R479" s="65"/>
      <c r="S479" s="65"/>
      <c r="T479" s="65"/>
      <c r="U479" s="83">
        <f t="shared" si="460"/>
        <v>144</v>
      </c>
      <c r="V479" s="83">
        <f t="shared" si="461"/>
        <v>216</v>
      </c>
      <c r="W479" s="83">
        <f t="shared" si="462"/>
        <v>216</v>
      </c>
      <c r="X479" s="83"/>
      <c r="Y479" s="83"/>
      <c r="Z479" s="83"/>
      <c r="AA479" s="83">
        <f t="shared" si="435"/>
        <v>144</v>
      </c>
      <c r="AB479" s="83">
        <f t="shared" si="436"/>
        <v>216</v>
      </c>
      <c r="AC479" s="83">
        <f t="shared" si="437"/>
        <v>216</v>
      </c>
    </row>
    <row r="480" spans="1:29" s="3" customFormat="1" ht="33.75" x14ac:dyDescent="0.2">
      <c r="A480" s="23" t="s">
        <v>344</v>
      </c>
      <c r="B480" s="24">
        <v>78</v>
      </c>
      <c r="C480" s="25">
        <v>709</v>
      </c>
      <c r="D480" s="26" t="s">
        <v>154</v>
      </c>
      <c r="E480" s="27" t="s">
        <v>3</v>
      </c>
      <c r="F480" s="26" t="s">
        <v>2</v>
      </c>
      <c r="G480" s="28" t="s">
        <v>343</v>
      </c>
      <c r="H480" s="29" t="s">
        <v>7</v>
      </c>
      <c r="I480" s="30">
        <f t="shared" ref="I480:K481" si="473">I481</f>
        <v>41</v>
      </c>
      <c r="J480" s="30">
        <f t="shared" si="473"/>
        <v>41</v>
      </c>
      <c r="K480" s="30">
        <f t="shared" si="473"/>
        <v>41</v>
      </c>
      <c r="L480" s="30"/>
      <c r="M480" s="30"/>
      <c r="N480" s="30"/>
      <c r="O480" s="30">
        <f t="shared" si="440"/>
        <v>41</v>
      </c>
      <c r="P480" s="30">
        <f t="shared" si="441"/>
        <v>41</v>
      </c>
      <c r="Q480" s="31">
        <f t="shared" si="442"/>
        <v>41</v>
      </c>
      <c r="R480" s="65"/>
      <c r="S480" s="65"/>
      <c r="T480" s="65"/>
      <c r="U480" s="83">
        <f t="shared" si="460"/>
        <v>41</v>
      </c>
      <c r="V480" s="83">
        <f t="shared" si="461"/>
        <v>41</v>
      </c>
      <c r="W480" s="83">
        <f t="shared" si="462"/>
        <v>41</v>
      </c>
      <c r="X480" s="83"/>
      <c r="Y480" s="83"/>
      <c r="Z480" s="83"/>
      <c r="AA480" s="83">
        <f t="shared" si="435"/>
        <v>41</v>
      </c>
      <c r="AB480" s="83">
        <f t="shared" si="436"/>
        <v>41</v>
      </c>
      <c r="AC480" s="83">
        <f t="shared" si="437"/>
        <v>41</v>
      </c>
    </row>
    <row r="481" spans="1:29" s="3" customFormat="1" ht="22.5" x14ac:dyDescent="0.2">
      <c r="A481" s="23" t="s">
        <v>81</v>
      </c>
      <c r="B481" s="24">
        <v>78</v>
      </c>
      <c r="C481" s="25">
        <v>709</v>
      </c>
      <c r="D481" s="26" t="s">
        <v>154</v>
      </c>
      <c r="E481" s="27" t="s">
        <v>3</v>
      </c>
      <c r="F481" s="26" t="s">
        <v>2</v>
      </c>
      <c r="G481" s="28" t="s">
        <v>343</v>
      </c>
      <c r="H481" s="29">
        <v>600</v>
      </c>
      <c r="I481" s="30">
        <f t="shared" si="473"/>
        <v>41</v>
      </c>
      <c r="J481" s="30">
        <f t="shared" si="473"/>
        <v>41</v>
      </c>
      <c r="K481" s="30">
        <f t="shared" si="473"/>
        <v>41</v>
      </c>
      <c r="L481" s="30"/>
      <c r="M481" s="30"/>
      <c r="N481" s="30"/>
      <c r="O481" s="30">
        <f t="shared" si="440"/>
        <v>41</v>
      </c>
      <c r="P481" s="30">
        <f t="shared" si="441"/>
        <v>41</v>
      </c>
      <c r="Q481" s="31">
        <f t="shared" si="442"/>
        <v>41</v>
      </c>
      <c r="R481" s="65"/>
      <c r="S481" s="65"/>
      <c r="T481" s="65"/>
      <c r="U481" s="83">
        <f t="shared" si="460"/>
        <v>41</v>
      </c>
      <c r="V481" s="83">
        <f t="shared" si="461"/>
        <v>41</v>
      </c>
      <c r="W481" s="83">
        <f t="shared" si="462"/>
        <v>41</v>
      </c>
      <c r="X481" s="83"/>
      <c r="Y481" s="83"/>
      <c r="Z481" s="83"/>
      <c r="AA481" s="83">
        <f t="shared" si="435"/>
        <v>41</v>
      </c>
      <c r="AB481" s="83">
        <f t="shared" si="436"/>
        <v>41</v>
      </c>
      <c r="AC481" s="83">
        <f t="shared" si="437"/>
        <v>41</v>
      </c>
    </row>
    <row r="482" spans="1:29" s="3" customFormat="1" x14ac:dyDescent="0.2">
      <c r="A482" s="23" t="s">
        <v>155</v>
      </c>
      <c r="B482" s="24">
        <v>78</v>
      </c>
      <c r="C482" s="25">
        <v>709</v>
      </c>
      <c r="D482" s="26" t="s">
        <v>154</v>
      </c>
      <c r="E482" s="27" t="s">
        <v>3</v>
      </c>
      <c r="F482" s="26" t="s">
        <v>2</v>
      </c>
      <c r="G482" s="28" t="s">
        <v>343</v>
      </c>
      <c r="H482" s="29">
        <v>610</v>
      </c>
      <c r="I482" s="30">
        <v>41</v>
      </c>
      <c r="J482" s="30">
        <v>41</v>
      </c>
      <c r="K482" s="30">
        <v>41</v>
      </c>
      <c r="L482" s="30"/>
      <c r="M482" s="30"/>
      <c r="N482" s="30"/>
      <c r="O482" s="30">
        <f t="shared" si="440"/>
        <v>41</v>
      </c>
      <c r="P482" s="30">
        <f t="shared" si="441"/>
        <v>41</v>
      </c>
      <c r="Q482" s="31">
        <f t="shared" si="442"/>
        <v>41</v>
      </c>
      <c r="R482" s="65"/>
      <c r="S482" s="65"/>
      <c r="T482" s="65"/>
      <c r="U482" s="83">
        <f t="shared" si="460"/>
        <v>41</v>
      </c>
      <c r="V482" s="83">
        <f t="shared" si="461"/>
        <v>41</v>
      </c>
      <c r="W482" s="83">
        <f t="shared" si="462"/>
        <v>41</v>
      </c>
      <c r="X482" s="83"/>
      <c r="Y482" s="83"/>
      <c r="Z482" s="83"/>
      <c r="AA482" s="83">
        <f t="shared" si="435"/>
        <v>41</v>
      </c>
      <c r="AB482" s="83">
        <f t="shared" si="436"/>
        <v>41</v>
      </c>
      <c r="AC482" s="83">
        <f t="shared" si="437"/>
        <v>41</v>
      </c>
    </row>
    <row r="483" spans="1:29" s="3" customFormat="1" ht="56.25" x14ac:dyDescent="0.2">
      <c r="A483" s="34" t="s">
        <v>322</v>
      </c>
      <c r="B483" s="24">
        <v>78</v>
      </c>
      <c r="C483" s="25">
        <v>709</v>
      </c>
      <c r="D483" s="26">
        <v>12</v>
      </c>
      <c r="E483" s="27">
        <v>0</v>
      </c>
      <c r="F483" s="26">
        <v>0</v>
      </c>
      <c r="G483" s="28">
        <v>0</v>
      </c>
      <c r="H483" s="29"/>
      <c r="I483" s="30">
        <f>I484</f>
        <v>0</v>
      </c>
      <c r="J483" s="30">
        <f t="shared" ref="J483:K485" si="474">J484</f>
        <v>0</v>
      </c>
      <c r="K483" s="30">
        <f t="shared" si="474"/>
        <v>0</v>
      </c>
      <c r="L483" s="30">
        <f>L484</f>
        <v>30</v>
      </c>
      <c r="M483" s="30">
        <f t="shared" ref="M483:N485" si="475">M484</f>
        <v>0</v>
      </c>
      <c r="N483" s="30">
        <f t="shared" si="475"/>
        <v>0</v>
      </c>
      <c r="O483" s="30">
        <f t="shared" ref="O483:O486" si="476">I483+L483</f>
        <v>30</v>
      </c>
      <c r="P483" s="30">
        <f t="shared" ref="P483:P486" si="477">J483+M483</f>
        <v>0</v>
      </c>
      <c r="Q483" s="31">
        <f t="shared" ref="Q483:Q486" si="478">K483+N483</f>
        <v>0</v>
      </c>
      <c r="R483" s="65"/>
      <c r="S483" s="65"/>
      <c r="T483" s="65"/>
      <c r="U483" s="83">
        <f t="shared" si="460"/>
        <v>30</v>
      </c>
      <c r="V483" s="83">
        <f t="shared" si="461"/>
        <v>0</v>
      </c>
      <c r="W483" s="83">
        <f t="shared" si="462"/>
        <v>0</v>
      </c>
      <c r="X483" s="83"/>
      <c r="Y483" s="83"/>
      <c r="Z483" s="83"/>
      <c r="AA483" s="83">
        <f t="shared" si="435"/>
        <v>30</v>
      </c>
      <c r="AB483" s="83">
        <f t="shared" si="436"/>
        <v>0</v>
      </c>
      <c r="AC483" s="83">
        <f t="shared" si="437"/>
        <v>0</v>
      </c>
    </row>
    <row r="484" spans="1:29" s="3" customFormat="1" x14ac:dyDescent="0.2">
      <c r="A484" s="23" t="s">
        <v>405</v>
      </c>
      <c r="B484" s="24">
        <v>78</v>
      </c>
      <c r="C484" s="25">
        <v>709</v>
      </c>
      <c r="D484" s="26">
        <v>12</v>
      </c>
      <c r="E484" s="27">
        <v>0</v>
      </c>
      <c r="F484" s="26">
        <v>0</v>
      </c>
      <c r="G484" s="28">
        <v>80680</v>
      </c>
      <c r="H484" s="29"/>
      <c r="I484" s="30">
        <f>I485</f>
        <v>0</v>
      </c>
      <c r="J484" s="30">
        <f t="shared" si="474"/>
        <v>0</v>
      </c>
      <c r="K484" s="30">
        <f t="shared" si="474"/>
        <v>0</v>
      </c>
      <c r="L484" s="30">
        <f>L485</f>
        <v>30</v>
      </c>
      <c r="M484" s="30">
        <f t="shared" si="475"/>
        <v>0</v>
      </c>
      <c r="N484" s="30">
        <f t="shared" si="475"/>
        <v>0</v>
      </c>
      <c r="O484" s="30">
        <f t="shared" si="476"/>
        <v>30</v>
      </c>
      <c r="P484" s="30">
        <f t="shared" si="477"/>
        <v>0</v>
      </c>
      <c r="Q484" s="31">
        <f t="shared" si="478"/>
        <v>0</v>
      </c>
      <c r="R484" s="65"/>
      <c r="S484" s="65"/>
      <c r="T484" s="65"/>
      <c r="U484" s="83">
        <f t="shared" si="460"/>
        <v>30</v>
      </c>
      <c r="V484" s="83">
        <f t="shared" si="461"/>
        <v>0</v>
      </c>
      <c r="W484" s="83">
        <f t="shared" si="462"/>
        <v>0</v>
      </c>
      <c r="X484" s="83"/>
      <c r="Y484" s="83"/>
      <c r="Z484" s="83"/>
      <c r="AA484" s="83">
        <f t="shared" si="435"/>
        <v>30</v>
      </c>
      <c r="AB484" s="83">
        <f t="shared" si="436"/>
        <v>0</v>
      </c>
      <c r="AC484" s="83">
        <f t="shared" si="437"/>
        <v>0</v>
      </c>
    </row>
    <row r="485" spans="1:29" s="3" customFormat="1" ht="22.5" x14ac:dyDescent="0.2">
      <c r="A485" s="23" t="s">
        <v>81</v>
      </c>
      <c r="B485" s="24">
        <v>78</v>
      </c>
      <c r="C485" s="25">
        <v>709</v>
      </c>
      <c r="D485" s="26">
        <v>12</v>
      </c>
      <c r="E485" s="27">
        <v>0</v>
      </c>
      <c r="F485" s="26">
        <v>0</v>
      </c>
      <c r="G485" s="28">
        <v>80680</v>
      </c>
      <c r="H485" s="29">
        <v>600</v>
      </c>
      <c r="I485" s="30">
        <f>I486</f>
        <v>0</v>
      </c>
      <c r="J485" s="30">
        <f t="shared" si="474"/>
        <v>0</v>
      </c>
      <c r="K485" s="30">
        <f t="shared" si="474"/>
        <v>0</v>
      </c>
      <c r="L485" s="30">
        <f>L486</f>
        <v>30</v>
      </c>
      <c r="M485" s="30">
        <f t="shared" si="475"/>
        <v>0</v>
      </c>
      <c r="N485" s="30">
        <f t="shared" si="475"/>
        <v>0</v>
      </c>
      <c r="O485" s="30">
        <f t="shared" si="476"/>
        <v>30</v>
      </c>
      <c r="P485" s="30">
        <f t="shared" si="477"/>
        <v>0</v>
      </c>
      <c r="Q485" s="31">
        <f t="shared" si="478"/>
        <v>0</v>
      </c>
      <c r="R485" s="65"/>
      <c r="S485" s="65"/>
      <c r="T485" s="65"/>
      <c r="U485" s="83">
        <f t="shared" si="460"/>
        <v>30</v>
      </c>
      <c r="V485" s="83">
        <f t="shared" si="461"/>
        <v>0</v>
      </c>
      <c r="W485" s="83">
        <f t="shared" si="462"/>
        <v>0</v>
      </c>
      <c r="X485" s="83"/>
      <c r="Y485" s="83"/>
      <c r="Z485" s="83"/>
      <c r="AA485" s="83">
        <f t="shared" si="435"/>
        <v>30</v>
      </c>
      <c r="AB485" s="83">
        <f t="shared" si="436"/>
        <v>0</v>
      </c>
      <c r="AC485" s="83">
        <f t="shared" si="437"/>
        <v>0</v>
      </c>
    </row>
    <row r="486" spans="1:29" s="3" customFormat="1" x14ac:dyDescent="0.2">
      <c r="A486" s="23" t="s">
        <v>155</v>
      </c>
      <c r="B486" s="24">
        <v>78</v>
      </c>
      <c r="C486" s="25">
        <v>709</v>
      </c>
      <c r="D486" s="26">
        <v>12</v>
      </c>
      <c r="E486" s="27">
        <v>0</v>
      </c>
      <c r="F486" s="26">
        <v>0</v>
      </c>
      <c r="G486" s="28">
        <v>80680</v>
      </c>
      <c r="H486" s="29">
        <v>610</v>
      </c>
      <c r="I486" s="30">
        <v>0</v>
      </c>
      <c r="J486" s="30">
        <v>0</v>
      </c>
      <c r="K486" s="30">
        <v>0</v>
      </c>
      <c r="L486" s="30">
        <v>30</v>
      </c>
      <c r="M486" s="30">
        <v>0</v>
      </c>
      <c r="N486" s="30">
        <v>0</v>
      </c>
      <c r="O486" s="30">
        <f t="shared" si="476"/>
        <v>30</v>
      </c>
      <c r="P486" s="30">
        <f t="shared" si="477"/>
        <v>0</v>
      </c>
      <c r="Q486" s="31">
        <f t="shared" si="478"/>
        <v>0</v>
      </c>
      <c r="R486" s="65"/>
      <c r="S486" s="65"/>
      <c r="T486" s="65"/>
      <c r="U486" s="83">
        <f t="shared" si="460"/>
        <v>30</v>
      </c>
      <c r="V486" s="83">
        <f t="shared" si="461"/>
        <v>0</v>
      </c>
      <c r="W486" s="83">
        <f t="shared" si="462"/>
        <v>0</v>
      </c>
      <c r="X486" s="83"/>
      <c r="Y486" s="83"/>
      <c r="Z486" s="83"/>
      <c r="AA486" s="83">
        <f t="shared" si="435"/>
        <v>30</v>
      </c>
      <c r="AB486" s="83">
        <f t="shared" si="436"/>
        <v>0</v>
      </c>
      <c r="AC486" s="83">
        <f t="shared" si="437"/>
        <v>0</v>
      </c>
    </row>
    <row r="487" spans="1:29" s="3" customFormat="1" x14ac:dyDescent="0.2">
      <c r="A487" s="23" t="s">
        <v>55</v>
      </c>
      <c r="B487" s="24">
        <v>78</v>
      </c>
      <c r="C487" s="25">
        <v>1000</v>
      </c>
      <c r="D487" s="26" t="s">
        <v>7</v>
      </c>
      <c r="E487" s="27" t="s">
        <v>7</v>
      </c>
      <c r="F487" s="26" t="s">
        <v>7</v>
      </c>
      <c r="G487" s="28" t="s">
        <v>7</v>
      </c>
      <c r="H487" s="29" t="s">
        <v>7</v>
      </c>
      <c r="I487" s="30">
        <f>I488</f>
        <v>8554.2999999999993</v>
      </c>
      <c r="J487" s="30">
        <f t="shared" ref="J487:K487" si="479">J488</f>
        <v>8581.9</v>
      </c>
      <c r="K487" s="30">
        <f t="shared" si="479"/>
        <v>8593.9</v>
      </c>
      <c r="L487" s="30"/>
      <c r="M487" s="30"/>
      <c r="N487" s="30"/>
      <c r="O487" s="30">
        <f t="shared" si="440"/>
        <v>8554.2999999999993</v>
      </c>
      <c r="P487" s="30">
        <f t="shared" si="441"/>
        <v>8581.9</v>
      </c>
      <c r="Q487" s="31">
        <f t="shared" si="442"/>
        <v>8593.9</v>
      </c>
      <c r="R487" s="65"/>
      <c r="S487" s="65"/>
      <c r="T487" s="65"/>
      <c r="U487" s="83">
        <f t="shared" si="460"/>
        <v>8554.2999999999993</v>
      </c>
      <c r="V487" s="83">
        <f t="shared" si="461"/>
        <v>8581.9</v>
      </c>
      <c r="W487" s="83">
        <f t="shared" si="462"/>
        <v>8593.9</v>
      </c>
      <c r="X487" s="83"/>
      <c r="Y487" s="83"/>
      <c r="Z487" s="83"/>
      <c r="AA487" s="83">
        <f t="shared" si="435"/>
        <v>8554.2999999999993</v>
      </c>
      <c r="AB487" s="83">
        <f t="shared" si="436"/>
        <v>8581.9</v>
      </c>
      <c r="AC487" s="83">
        <f t="shared" si="437"/>
        <v>8593.9</v>
      </c>
    </row>
    <row r="488" spans="1:29" s="3" customFormat="1" x14ac:dyDescent="0.2">
      <c r="A488" s="23" t="s">
        <v>106</v>
      </c>
      <c r="B488" s="24">
        <v>78</v>
      </c>
      <c r="C488" s="25">
        <v>1004</v>
      </c>
      <c r="D488" s="26" t="s">
        <v>7</v>
      </c>
      <c r="E488" s="27" t="s">
        <v>7</v>
      </c>
      <c r="F488" s="26" t="s">
        <v>7</v>
      </c>
      <c r="G488" s="28" t="s">
        <v>7</v>
      </c>
      <c r="H488" s="29" t="s">
        <v>7</v>
      </c>
      <c r="I488" s="30">
        <f>I489</f>
        <v>8554.2999999999993</v>
      </c>
      <c r="J488" s="30">
        <f t="shared" ref="J488:K488" si="480">J489</f>
        <v>8581.9</v>
      </c>
      <c r="K488" s="30">
        <f t="shared" si="480"/>
        <v>8593.9</v>
      </c>
      <c r="L488" s="30"/>
      <c r="M488" s="30"/>
      <c r="N488" s="30"/>
      <c r="O488" s="30">
        <f t="shared" si="440"/>
        <v>8554.2999999999993</v>
      </c>
      <c r="P488" s="30">
        <f t="shared" si="441"/>
        <v>8581.9</v>
      </c>
      <c r="Q488" s="31">
        <f t="shared" si="442"/>
        <v>8593.9</v>
      </c>
      <c r="R488" s="65"/>
      <c r="S488" s="65"/>
      <c r="T488" s="65"/>
      <c r="U488" s="83">
        <f t="shared" si="460"/>
        <v>8554.2999999999993</v>
      </c>
      <c r="V488" s="83">
        <f t="shared" si="461"/>
        <v>8581.9</v>
      </c>
      <c r="W488" s="83">
        <f t="shared" si="462"/>
        <v>8593.9</v>
      </c>
      <c r="X488" s="83"/>
      <c r="Y488" s="83"/>
      <c r="Z488" s="83"/>
      <c r="AA488" s="83">
        <f t="shared" si="435"/>
        <v>8554.2999999999993</v>
      </c>
      <c r="AB488" s="83">
        <f t="shared" si="436"/>
        <v>8581.9</v>
      </c>
      <c r="AC488" s="83">
        <f t="shared" si="437"/>
        <v>8593.9</v>
      </c>
    </row>
    <row r="489" spans="1:29" s="3" customFormat="1" ht="33.75" x14ac:dyDescent="0.2">
      <c r="A489" s="34" t="s">
        <v>327</v>
      </c>
      <c r="B489" s="24">
        <v>78</v>
      </c>
      <c r="C489" s="25">
        <v>1004</v>
      </c>
      <c r="D489" s="26" t="s">
        <v>154</v>
      </c>
      <c r="E489" s="27" t="s">
        <v>3</v>
      </c>
      <c r="F489" s="26" t="s">
        <v>2</v>
      </c>
      <c r="G489" s="28" t="s">
        <v>9</v>
      </c>
      <c r="H489" s="29" t="s">
        <v>7</v>
      </c>
      <c r="I489" s="30">
        <f>I490+I493</f>
        <v>8554.2999999999993</v>
      </c>
      <c r="J489" s="30">
        <f t="shared" ref="J489:K489" si="481">J490+J493</f>
        <v>8581.9</v>
      </c>
      <c r="K489" s="30">
        <f t="shared" si="481"/>
        <v>8593.9</v>
      </c>
      <c r="L489" s="30"/>
      <c r="M489" s="30"/>
      <c r="N489" s="30"/>
      <c r="O489" s="30">
        <f t="shared" si="440"/>
        <v>8554.2999999999993</v>
      </c>
      <c r="P489" s="30">
        <f t="shared" si="441"/>
        <v>8581.9</v>
      </c>
      <c r="Q489" s="31">
        <f t="shared" si="442"/>
        <v>8593.9</v>
      </c>
      <c r="R489" s="65"/>
      <c r="S489" s="65"/>
      <c r="T489" s="65"/>
      <c r="U489" s="83">
        <f t="shared" si="460"/>
        <v>8554.2999999999993</v>
      </c>
      <c r="V489" s="83">
        <f t="shared" si="461"/>
        <v>8581.9</v>
      </c>
      <c r="W489" s="83">
        <f t="shared" si="462"/>
        <v>8593.9</v>
      </c>
      <c r="X489" s="83"/>
      <c r="Y489" s="83"/>
      <c r="Z489" s="83"/>
      <c r="AA489" s="83">
        <f t="shared" si="435"/>
        <v>8554.2999999999993</v>
      </c>
      <c r="AB489" s="83">
        <f t="shared" si="436"/>
        <v>8581.9</v>
      </c>
      <c r="AC489" s="83">
        <f t="shared" si="437"/>
        <v>8593.9</v>
      </c>
    </row>
    <row r="490" spans="1:29" s="3" customFormat="1" ht="36" customHeight="1" x14ac:dyDescent="0.2">
      <c r="A490" s="23" t="s">
        <v>161</v>
      </c>
      <c r="B490" s="24">
        <v>78</v>
      </c>
      <c r="C490" s="25">
        <v>1004</v>
      </c>
      <c r="D490" s="26" t="s">
        <v>154</v>
      </c>
      <c r="E490" s="27" t="s">
        <v>3</v>
      </c>
      <c r="F490" s="26" t="s">
        <v>2</v>
      </c>
      <c r="G490" s="28" t="s">
        <v>160</v>
      </c>
      <c r="H490" s="29" t="s">
        <v>7</v>
      </c>
      <c r="I490" s="30">
        <f>I491</f>
        <v>8136.8</v>
      </c>
      <c r="J490" s="30">
        <f t="shared" ref="J490:K490" si="482">J491</f>
        <v>8147.2</v>
      </c>
      <c r="K490" s="30">
        <f t="shared" si="482"/>
        <v>8141.5</v>
      </c>
      <c r="L490" s="30"/>
      <c r="M490" s="30"/>
      <c r="N490" s="30"/>
      <c r="O490" s="30">
        <f t="shared" si="440"/>
        <v>8136.8</v>
      </c>
      <c r="P490" s="30">
        <f t="shared" si="441"/>
        <v>8147.2</v>
      </c>
      <c r="Q490" s="31">
        <f t="shared" si="442"/>
        <v>8141.5</v>
      </c>
      <c r="R490" s="65"/>
      <c r="S490" s="65"/>
      <c r="T490" s="65"/>
      <c r="U490" s="83">
        <f t="shared" si="460"/>
        <v>8136.8</v>
      </c>
      <c r="V490" s="83">
        <f t="shared" si="461"/>
        <v>8147.2</v>
      </c>
      <c r="W490" s="83">
        <f t="shared" si="462"/>
        <v>8141.5</v>
      </c>
      <c r="X490" s="83"/>
      <c r="Y490" s="83"/>
      <c r="Z490" s="83"/>
      <c r="AA490" s="83">
        <f t="shared" si="435"/>
        <v>8136.8</v>
      </c>
      <c r="AB490" s="83">
        <f t="shared" si="436"/>
        <v>8147.2</v>
      </c>
      <c r="AC490" s="83">
        <f t="shared" si="437"/>
        <v>8141.5</v>
      </c>
    </row>
    <row r="491" spans="1:29" s="3" customFormat="1" ht="26.45" customHeight="1" x14ac:dyDescent="0.2">
      <c r="A491" s="23" t="s">
        <v>81</v>
      </c>
      <c r="B491" s="24">
        <v>78</v>
      </c>
      <c r="C491" s="25">
        <v>1004</v>
      </c>
      <c r="D491" s="26" t="s">
        <v>154</v>
      </c>
      <c r="E491" s="27" t="s">
        <v>3</v>
      </c>
      <c r="F491" s="26" t="s">
        <v>2</v>
      </c>
      <c r="G491" s="28" t="s">
        <v>160</v>
      </c>
      <c r="H491" s="29">
        <v>600</v>
      </c>
      <c r="I491" s="30">
        <f>I492</f>
        <v>8136.8</v>
      </c>
      <c r="J491" s="30">
        <f t="shared" ref="J491:K491" si="483">J492</f>
        <v>8147.2</v>
      </c>
      <c r="K491" s="30">
        <f t="shared" si="483"/>
        <v>8141.5</v>
      </c>
      <c r="L491" s="30"/>
      <c r="M491" s="30"/>
      <c r="N491" s="30"/>
      <c r="O491" s="30">
        <f t="shared" si="440"/>
        <v>8136.8</v>
      </c>
      <c r="P491" s="30">
        <f t="shared" si="441"/>
        <v>8147.2</v>
      </c>
      <c r="Q491" s="31">
        <f t="shared" si="442"/>
        <v>8141.5</v>
      </c>
      <c r="R491" s="65"/>
      <c r="S491" s="65"/>
      <c r="T491" s="65"/>
      <c r="U491" s="83">
        <f t="shared" si="460"/>
        <v>8136.8</v>
      </c>
      <c r="V491" s="83">
        <f t="shared" si="461"/>
        <v>8147.2</v>
      </c>
      <c r="W491" s="83">
        <f t="shared" si="462"/>
        <v>8141.5</v>
      </c>
      <c r="X491" s="83"/>
      <c r="Y491" s="83"/>
      <c r="Z491" s="83"/>
      <c r="AA491" s="83">
        <f t="shared" si="435"/>
        <v>8136.8</v>
      </c>
      <c r="AB491" s="83">
        <f t="shared" si="436"/>
        <v>8147.2</v>
      </c>
      <c r="AC491" s="83">
        <f t="shared" si="437"/>
        <v>8141.5</v>
      </c>
    </row>
    <row r="492" spans="1:29" s="3" customFormat="1" x14ac:dyDescent="0.2">
      <c r="A492" s="23" t="s">
        <v>155</v>
      </c>
      <c r="B492" s="24">
        <v>78</v>
      </c>
      <c r="C492" s="25">
        <v>1004</v>
      </c>
      <c r="D492" s="26" t="s">
        <v>154</v>
      </c>
      <c r="E492" s="27" t="s">
        <v>3</v>
      </c>
      <c r="F492" s="26" t="s">
        <v>2</v>
      </c>
      <c r="G492" s="28" t="s">
        <v>160</v>
      </c>
      <c r="H492" s="29">
        <v>610</v>
      </c>
      <c r="I492" s="30">
        <v>8136.8</v>
      </c>
      <c r="J492" s="30">
        <v>8147.2</v>
      </c>
      <c r="K492" s="30">
        <v>8141.5</v>
      </c>
      <c r="L492" s="30"/>
      <c r="M492" s="30"/>
      <c r="N492" s="30"/>
      <c r="O492" s="30">
        <f t="shared" si="440"/>
        <v>8136.8</v>
      </c>
      <c r="P492" s="30">
        <f t="shared" si="441"/>
        <v>8147.2</v>
      </c>
      <c r="Q492" s="31">
        <f t="shared" si="442"/>
        <v>8141.5</v>
      </c>
      <c r="R492" s="65"/>
      <c r="S492" s="65"/>
      <c r="T492" s="65"/>
      <c r="U492" s="83">
        <f t="shared" si="460"/>
        <v>8136.8</v>
      </c>
      <c r="V492" s="83">
        <f t="shared" si="461"/>
        <v>8147.2</v>
      </c>
      <c r="W492" s="83">
        <f t="shared" si="462"/>
        <v>8141.5</v>
      </c>
      <c r="X492" s="83"/>
      <c r="Y492" s="83"/>
      <c r="Z492" s="83"/>
      <c r="AA492" s="83">
        <f t="shared" si="435"/>
        <v>8136.8</v>
      </c>
      <c r="AB492" s="83">
        <f t="shared" si="436"/>
        <v>8147.2</v>
      </c>
      <c r="AC492" s="83">
        <f t="shared" si="437"/>
        <v>8141.5</v>
      </c>
    </row>
    <row r="493" spans="1:29" s="3" customFormat="1" ht="45" x14ac:dyDescent="0.2">
      <c r="A493" s="23" t="s">
        <v>162</v>
      </c>
      <c r="B493" s="24">
        <v>78</v>
      </c>
      <c r="C493" s="25">
        <v>1004</v>
      </c>
      <c r="D493" s="26" t="s">
        <v>154</v>
      </c>
      <c r="E493" s="27" t="s">
        <v>3</v>
      </c>
      <c r="F493" s="26" t="s">
        <v>2</v>
      </c>
      <c r="G493" s="28" t="s">
        <v>159</v>
      </c>
      <c r="H493" s="29" t="s">
        <v>7</v>
      </c>
      <c r="I493" s="30">
        <f>I494</f>
        <v>417.5</v>
      </c>
      <c r="J493" s="30">
        <f t="shared" ref="J493:K493" si="484">J494</f>
        <v>434.7</v>
      </c>
      <c r="K493" s="30">
        <f t="shared" si="484"/>
        <v>452.4</v>
      </c>
      <c r="L493" s="30"/>
      <c r="M493" s="30"/>
      <c r="N493" s="30"/>
      <c r="O493" s="30">
        <f t="shared" si="440"/>
        <v>417.5</v>
      </c>
      <c r="P493" s="30">
        <f t="shared" si="441"/>
        <v>434.7</v>
      </c>
      <c r="Q493" s="31">
        <f t="shared" si="442"/>
        <v>452.4</v>
      </c>
      <c r="R493" s="65"/>
      <c r="S493" s="65"/>
      <c r="T493" s="65"/>
      <c r="U493" s="83">
        <f t="shared" si="460"/>
        <v>417.5</v>
      </c>
      <c r="V493" s="83">
        <f t="shared" si="461"/>
        <v>434.7</v>
      </c>
      <c r="W493" s="83">
        <f t="shared" si="462"/>
        <v>452.4</v>
      </c>
      <c r="X493" s="83"/>
      <c r="Y493" s="83"/>
      <c r="Z493" s="83"/>
      <c r="AA493" s="83">
        <f t="shared" si="435"/>
        <v>417.5</v>
      </c>
      <c r="AB493" s="83">
        <f t="shared" si="436"/>
        <v>434.7</v>
      </c>
      <c r="AC493" s="83">
        <f t="shared" si="437"/>
        <v>452.4</v>
      </c>
    </row>
    <row r="494" spans="1:29" s="3" customFormat="1" ht="24.95" customHeight="1" x14ac:dyDescent="0.2">
      <c r="A494" s="23" t="s">
        <v>81</v>
      </c>
      <c r="B494" s="24">
        <v>78</v>
      </c>
      <c r="C494" s="25">
        <v>1004</v>
      </c>
      <c r="D494" s="26" t="s">
        <v>154</v>
      </c>
      <c r="E494" s="27" t="s">
        <v>3</v>
      </c>
      <c r="F494" s="26" t="s">
        <v>2</v>
      </c>
      <c r="G494" s="28" t="s">
        <v>159</v>
      </c>
      <c r="H494" s="29">
        <v>600</v>
      </c>
      <c r="I494" s="30">
        <f>I495</f>
        <v>417.5</v>
      </c>
      <c r="J494" s="30">
        <f t="shared" ref="J494:K494" si="485">J495</f>
        <v>434.7</v>
      </c>
      <c r="K494" s="30">
        <f t="shared" si="485"/>
        <v>452.4</v>
      </c>
      <c r="L494" s="30"/>
      <c r="M494" s="30"/>
      <c r="N494" s="30"/>
      <c r="O494" s="30">
        <f t="shared" si="440"/>
        <v>417.5</v>
      </c>
      <c r="P494" s="30">
        <f t="shared" si="441"/>
        <v>434.7</v>
      </c>
      <c r="Q494" s="31">
        <f t="shared" si="442"/>
        <v>452.4</v>
      </c>
      <c r="R494" s="65"/>
      <c r="S494" s="65"/>
      <c r="T494" s="65"/>
      <c r="U494" s="83">
        <f t="shared" si="460"/>
        <v>417.5</v>
      </c>
      <c r="V494" s="83">
        <f t="shared" si="461"/>
        <v>434.7</v>
      </c>
      <c r="W494" s="83">
        <f t="shared" si="462"/>
        <v>452.4</v>
      </c>
      <c r="X494" s="83"/>
      <c r="Y494" s="83"/>
      <c r="Z494" s="83"/>
      <c r="AA494" s="83">
        <f t="shared" si="435"/>
        <v>417.5</v>
      </c>
      <c r="AB494" s="83">
        <f t="shared" si="436"/>
        <v>434.7</v>
      </c>
      <c r="AC494" s="83">
        <f t="shared" si="437"/>
        <v>452.4</v>
      </c>
    </row>
    <row r="495" spans="1:29" s="3" customFormat="1" x14ac:dyDescent="0.2">
      <c r="A495" s="23" t="s">
        <v>155</v>
      </c>
      <c r="B495" s="24">
        <v>78</v>
      </c>
      <c r="C495" s="25">
        <v>1004</v>
      </c>
      <c r="D495" s="26" t="s">
        <v>154</v>
      </c>
      <c r="E495" s="27" t="s">
        <v>3</v>
      </c>
      <c r="F495" s="26" t="s">
        <v>2</v>
      </c>
      <c r="G495" s="28" t="s">
        <v>159</v>
      </c>
      <c r="H495" s="29">
        <v>610</v>
      </c>
      <c r="I495" s="30">
        <f>41.7+375.8</f>
        <v>417.5</v>
      </c>
      <c r="J495" s="30">
        <f>43.4+391.3</f>
        <v>434.7</v>
      </c>
      <c r="K495" s="30">
        <f>45.2+407.2</f>
        <v>452.4</v>
      </c>
      <c r="L495" s="30"/>
      <c r="M495" s="30"/>
      <c r="N495" s="30"/>
      <c r="O495" s="30">
        <f t="shared" si="440"/>
        <v>417.5</v>
      </c>
      <c r="P495" s="30">
        <f t="shared" si="441"/>
        <v>434.7</v>
      </c>
      <c r="Q495" s="31">
        <f t="shared" si="442"/>
        <v>452.4</v>
      </c>
      <c r="R495" s="65"/>
      <c r="S495" s="65"/>
      <c r="T495" s="65"/>
      <c r="U495" s="83">
        <f t="shared" si="460"/>
        <v>417.5</v>
      </c>
      <c r="V495" s="83">
        <f t="shared" si="461"/>
        <v>434.7</v>
      </c>
      <c r="W495" s="83">
        <f t="shared" si="462"/>
        <v>452.4</v>
      </c>
      <c r="X495" s="83"/>
      <c r="Y495" s="83"/>
      <c r="Z495" s="83"/>
      <c r="AA495" s="83">
        <f t="shared" si="435"/>
        <v>417.5</v>
      </c>
      <c r="AB495" s="83">
        <f t="shared" si="436"/>
        <v>434.7</v>
      </c>
      <c r="AC495" s="83">
        <f t="shared" si="437"/>
        <v>452.4</v>
      </c>
    </row>
    <row r="496" spans="1:29" s="3" customFormat="1" x14ac:dyDescent="0.2">
      <c r="A496" s="23" t="s">
        <v>39</v>
      </c>
      <c r="B496" s="24">
        <v>78</v>
      </c>
      <c r="C496" s="25">
        <v>1100</v>
      </c>
      <c r="D496" s="26" t="s">
        <v>7</v>
      </c>
      <c r="E496" s="27" t="s">
        <v>7</v>
      </c>
      <c r="F496" s="26" t="s">
        <v>7</v>
      </c>
      <c r="G496" s="28" t="s">
        <v>7</v>
      </c>
      <c r="H496" s="29" t="s">
        <v>7</v>
      </c>
      <c r="I496" s="30">
        <f>I497+I502</f>
        <v>1328.2</v>
      </c>
      <c r="J496" s="30">
        <f t="shared" ref="J496:K496" si="486">J497+J502</f>
        <v>1338.5</v>
      </c>
      <c r="K496" s="30">
        <f t="shared" si="486"/>
        <v>1349.4</v>
      </c>
      <c r="L496" s="30"/>
      <c r="M496" s="30"/>
      <c r="N496" s="30"/>
      <c r="O496" s="30">
        <f t="shared" si="440"/>
        <v>1328.2</v>
      </c>
      <c r="P496" s="30">
        <f t="shared" si="441"/>
        <v>1338.5</v>
      </c>
      <c r="Q496" s="31">
        <f t="shared" si="442"/>
        <v>1349.4</v>
      </c>
      <c r="R496" s="65"/>
      <c r="S496" s="65"/>
      <c r="T496" s="65"/>
      <c r="U496" s="83">
        <f t="shared" si="460"/>
        <v>1328.2</v>
      </c>
      <c r="V496" s="83">
        <f t="shared" si="461"/>
        <v>1338.5</v>
      </c>
      <c r="W496" s="83">
        <f t="shared" si="462"/>
        <v>1349.4</v>
      </c>
      <c r="X496" s="83">
        <f>X497</f>
        <v>76.991</v>
      </c>
      <c r="Y496" s="83"/>
      <c r="Z496" s="83"/>
      <c r="AA496" s="83">
        <f t="shared" si="435"/>
        <v>1405.191</v>
      </c>
      <c r="AB496" s="83">
        <f t="shared" si="436"/>
        <v>1338.5</v>
      </c>
      <c r="AC496" s="83">
        <f t="shared" si="437"/>
        <v>1349.4</v>
      </c>
    </row>
    <row r="497" spans="1:29" s="3" customFormat="1" x14ac:dyDescent="0.2">
      <c r="A497" s="23" t="s">
        <v>38</v>
      </c>
      <c r="B497" s="24">
        <v>78</v>
      </c>
      <c r="C497" s="25">
        <v>1102</v>
      </c>
      <c r="D497" s="26" t="s">
        <v>7</v>
      </c>
      <c r="E497" s="27" t="s">
        <v>7</v>
      </c>
      <c r="F497" s="26" t="s">
        <v>7</v>
      </c>
      <c r="G497" s="28" t="s">
        <v>7</v>
      </c>
      <c r="H497" s="29" t="s">
        <v>7</v>
      </c>
      <c r="I497" s="30">
        <f>I498</f>
        <v>800</v>
      </c>
      <c r="J497" s="30">
        <f t="shared" ref="J497:K497" si="487">J498</f>
        <v>800</v>
      </c>
      <c r="K497" s="30">
        <f t="shared" si="487"/>
        <v>800</v>
      </c>
      <c r="L497" s="30"/>
      <c r="M497" s="30"/>
      <c r="N497" s="30"/>
      <c r="O497" s="30">
        <f t="shared" si="440"/>
        <v>800</v>
      </c>
      <c r="P497" s="30">
        <f t="shared" si="441"/>
        <v>800</v>
      </c>
      <c r="Q497" s="31">
        <f t="shared" si="442"/>
        <v>800</v>
      </c>
      <c r="R497" s="65"/>
      <c r="S497" s="65"/>
      <c r="T497" s="65"/>
      <c r="U497" s="83">
        <f t="shared" si="460"/>
        <v>800</v>
      </c>
      <c r="V497" s="83">
        <f t="shared" si="461"/>
        <v>800</v>
      </c>
      <c r="W497" s="83">
        <f t="shared" si="462"/>
        <v>800</v>
      </c>
      <c r="X497" s="83">
        <f>X498</f>
        <v>76.991</v>
      </c>
      <c r="Y497" s="83"/>
      <c r="Z497" s="83"/>
      <c r="AA497" s="83">
        <f t="shared" si="435"/>
        <v>876.99099999999999</v>
      </c>
      <c r="AB497" s="83">
        <f t="shared" si="436"/>
        <v>800</v>
      </c>
      <c r="AC497" s="83">
        <f t="shared" si="437"/>
        <v>800</v>
      </c>
    </row>
    <row r="498" spans="1:29" s="3" customFormat="1" ht="33.75" x14ac:dyDescent="0.2">
      <c r="A498" s="34" t="s">
        <v>327</v>
      </c>
      <c r="B498" s="24">
        <v>78</v>
      </c>
      <c r="C498" s="25">
        <v>1102</v>
      </c>
      <c r="D498" s="26" t="s">
        <v>154</v>
      </c>
      <c r="E498" s="27" t="s">
        <v>3</v>
      </c>
      <c r="F498" s="26" t="s">
        <v>2</v>
      </c>
      <c r="G498" s="28" t="s">
        <v>9</v>
      </c>
      <c r="H498" s="29" t="s">
        <v>7</v>
      </c>
      <c r="I498" s="30">
        <f>I499</f>
        <v>800</v>
      </c>
      <c r="J498" s="30">
        <f t="shared" ref="J498:K498" si="488">J499</f>
        <v>800</v>
      </c>
      <c r="K498" s="30">
        <f t="shared" si="488"/>
        <v>800</v>
      </c>
      <c r="L498" s="30"/>
      <c r="M498" s="30"/>
      <c r="N498" s="30"/>
      <c r="O498" s="30">
        <f t="shared" si="440"/>
        <v>800</v>
      </c>
      <c r="P498" s="30">
        <f t="shared" si="441"/>
        <v>800</v>
      </c>
      <c r="Q498" s="31">
        <f t="shared" si="442"/>
        <v>800</v>
      </c>
      <c r="R498" s="65"/>
      <c r="S498" s="65"/>
      <c r="T498" s="65"/>
      <c r="U498" s="83">
        <f t="shared" si="460"/>
        <v>800</v>
      </c>
      <c r="V498" s="83">
        <f t="shared" si="461"/>
        <v>800</v>
      </c>
      <c r="W498" s="83">
        <f t="shared" si="462"/>
        <v>800</v>
      </c>
      <c r="X498" s="83">
        <f>X499</f>
        <v>76.991</v>
      </c>
      <c r="Y498" s="83"/>
      <c r="Z498" s="83"/>
      <c r="AA498" s="83">
        <f t="shared" ref="AA498:AA561" si="489">U498+X498</f>
        <v>876.99099999999999</v>
      </c>
      <c r="AB498" s="83">
        <f t="shared" ref="AB498:AB561" si="490">V498+Y498</f>
        <v>800</v>
      </c>
      <c r="AC498" s="83">
        <f t="shared" ref="AC498:AC561" si="491">W498+Z498</f>
        <v>800</v>
      </c>
    </row>
    <row r="499" spans="1:29" s="3" customFormat="1" ht="22.5" x14ac:dyDescent="0.2">
      <c r="A499" s="23" t="s">
        <v>261</v>
      </c>
      <c r="B499" s="24">
        <v>78</v>
      </c>
      <c r="C499" s="25">
        <v>1102</v>
      </c>
      <c r="D499" s="26" t="s">
        <v>154</v>
      </c>
      <c r="E499" s="27" t="s">
        <v>3</v>
      </c>
      <c r="F499" s="26" t="s">
        <v>2</v>
      </c>
      <c r="G499" s="28" t="s">
        <v>158</v>
      </c>
      <c r="H499" s="29" t="s">
        <v>7</v>
      </c>
      <c r="I499" s="30">
        <f>I500</f>
        <v>800</v>
      </c>
      <c r="J499" s="30">
        <f t="shared" ref="J499:K499" si="492">J500</f>
        <v>800</v>
      </c>
      <c r="K499" s="30">
        <f t="shared" si="492"/>
        <v>800</v>
      </c>
      <c r="L499" s="30"/>
      <c r="M499" s="30"/>
      <c r="N499" s="30"/>
      <c r="O499" s="30">
        <f t="shared" si="440"/>
        <v>800</v>
      </c>
      <c r="P499" s="30">
        <f t="shared" si="441"/>
        <v>800</v>
      </c>
      <c r="Q499" s="31">
        <f t="shared" si="442"/>
        <v>800</v>
      </c>
      <c r="R499" s="65"/>
      <c r="S499" s="65"/>
      <c r="T499" s="65"/>
      <c r="U499" s="83">
        <f t="shared" si="460"/>
        <v>800</v>
      </c>
      <c r="V499" s="83">
        <f t="shared" si="461"/>
        <v>800</v>
      </c>
      <c r="W499" s="83">
        <f t="shared" si="462"/>
        <v>800</v>
      </c>
      <c r="X499" s="83">
        <f>X500</f>
        <v>76.991</v>
      </c>
      <c r="Y499" s="83"/>
      <c r="Z499" s="83"/>
      <c r="AA499" s="83">
        <f t="shared" si="489"/>
        <v>876.99099999999999</v>
      </c>
      <c r="AB499" s="83">
        <f t="shared" si="490"/>
        <v>800</v>
      </c>
      <c r="AC499" s="83">
        <f t="shared" si="491"/>
        <v>800</v>
      </c>
    </row>
    <row r="500" spans="1:29" s="3" customFormat="1" ht="22.5" x14ac:dyDescent="0.2">
      <c r="A500" s="23" t="s">
        <v>81</v>
      </c>
      <c r="B500" s="24">
        <v>78</v>
      </c>
      <c r="C500" s="25">
        <v>1102</v>
      </c>
      <c r="D500" s="26" t="s">
        <v>154</v>
      </c>
      <c r="E500" s="27" t="s">
        <v>3</v>
      </c>
      <c r="F500" s="26" t="s">
        <v>2</v>
      </c>
      <c r="G500" s="28" t="s">
        <v>158</v>
      </c>
      <c r="H500" s="29">
        <v>600</v>
      </c>
      <c r="I500" s="30">
        <f>I501</f>
        <v>800</v>
      </c>
      <c r="J500" s="30">
        <f t="shared" ref="J500:K500" si="493">J501</f>
        <v>800</v>
      </c>
      <c r="K500" s="30">
        <f t="shared" si="493"/>
        <v>800</v>
      </c>
      <c r="L500" s="30"/>
      <c r="M500" s="30"/>
      <c r="N500" s="30"/>
      <c r="O500" s="30">
        <f t="shared" si="440"/>
        <v>800</v>
      </c>
      <c r="P500" s="30">
        <f t="shared" si="441"/>
        <v>800</v>
      </c>
      <c r="Q500" s="31">
        <f t="shared" si="442"/>
        <v>800</v>
      </c>
      <c r="R500" s="65"/>
      <c r="S500" s="65"/>
      <c r="T500" s="65"/>
      <c r="U500" s="83">
        <f t="shared" si="460"/>
        <v>800</v>
      </c>
      <c r="V500" s="83">
        <f t="shared" si="461"/>
        <v>800</v>
      </c>
      <c r="W500" s="83">
        <f t="shared" si="462"/>
        <v>800</v>
      </c>
      <c r="X500" s="83">
        <f>X501</f>
        <v>76.991</v>
      </c>
      <c r="Y500" s="83"/>
      <c r="Z500" s="83"/>
      <c r="AA500" s="83">
        <f t="shared" si="489"/>
        <v>876.99099999999999</v>
      </c>
      <c r="AB500" s="83">
        <f t="shared" si="490"/>
        <v>800</v>
      </c>
      <c r="AC500" s="83">
        <f t="shared" si="491"/>
        <v>800</v>
      </c>
    </row>
    <row r="501" spans="1:29" s="3" customFormat="1" x14ac:dyDescent="0.2">
      <c r="A501" s="23" t="s">
        <v>155</v>
      </c>
      <c r="B501" s="24">
        <v>78</v>
      </c>
      <c r="C501" s="25">
        <v>1102</v>
      </c>
      <c r="D501" s="26" t="s">
        <v>154</v>
      </c>
      <c r="E501" s="27" t="s">
        <v>3</v>
      </c>
      <c r="F501" s="26" t="s">
        <v>2</v>
      </c>
      <c r="G501" s="28" t="s">
        <v>158</v>
      </c>
      <c r="H501" s="29">
        <v>610</v>
      </c>
      <c r="I501" s="30">
        <v>800</v>
      </c>
      <c r="J501" s="30">
        <v>800</v>
      </c>
      <c r="K501" s="30">
        <v>800</v>
      </c>
      <c r="L501" s="30"/>
      <c r="M501" s="30"/>
      <c r="N501" s="30"/>
      <c r="O501" s="30">
        <f t="shared" si="440"/>
        <v>800</v>
      </c>
      <c r="P501" s="30">
        <f t="shared" si="441"/>
        <v>800</v>
      </c>
      <c r="Q501" s="31">
        <f t="shared" si="442"/>
        <v>800</v>
      </c>
      <c r="R501" s="65"/>
      <c r="S501" s="65"/>
      <c r="T501" s="65"/>
      <c r="U501" s="83">
        <f t="shared" si="460"/>
        <v>800</v>
      </c>
      <c r="V501" s="83">
        <f t="shared" si="461"/>
        <v>800</v>
      </c>
      <c r="W501" s="83">
        <f t="shared" si="462"/>
        <v>800</v>
      </c>
      <c r="X501" s="83">
        <f>60+16.991</f>
        <v>76.991</v>
      </c>
      <c r="Y501" s="83"/>
      <c r="Z501" s="83"/>
      <c r="AA501" s="83">
        <f t="shared" si="489"/>
        <v>876.99099999999999</v>
      </c>
      <c r="AB501" s="83">
        <f t="shared" si="490"/>
        <v>800</v>
      </c>
      <c r="AC501" s="83">
        <f t="shared" si="491"/>
        <v>800</v>
      </c>
    </row>
    <row r="502" spans="1:29" s="3" customFormat="1" x14ac:dyDescent="0.2">
      <c r="A502" s="23" t="s">
        <v>157</v>
      </c>
      <c r="B502" s="24">
        <v>78</v>
      </c>
      <c r="C502" s="25">
        <v>1105</v>
      </c>
      <c r="D502" s="26" t="s">
        <v>7</v>
      </c>
      <c r="E502" s="27" t="s">
        <v>7</v>
      </c>
      <c r="F502" s="26" t="s">
        <v>7</v>
      </c>
      <c r="G502" s="28" t="s">
        <v>7</v>
      </c>
      <c r="H502" s="29" t="s">
        <v>7</v>
      </c>
      <c r="I502" s="30">
        <f>I503</f>
        <v>528.20000000000005</v>
      </c>
      <c r="J502" s="30">
        <f t="shared" ref="J502:K505" si="494">J503</f>
        <v>538.5</v>
      </c>
      <c r="K502" s="30">
        <f t="shared" si="494"/>
        <v>549.4</v>
      </c>
      <c r="L502" s="30"/>
      <c r="M502" s="30"/>
      <c r="N502" s="30"/>
      <c r="O502" s="30">
        <f t="shared" si="440"/>
        <v>528.20000000000005</v>
      </c>
      <c r="P502" s="30">
        <f t="shared" si="441"/>
        <v>538.5</v>
      </c>
      <c r="Q502" s="31">
        <f t="shared" si="442"/>
        <v>549.4</v>
      </c>
      <c r="R502" s="65"/>
      <c r="S502" s="65"/>
      <c r="T502" s="65"/>
      <c r="U502" s="83">
        <f t="shared" si="460"/>
        <v>528.20000000000005</v>
      </c>
      <c r="V502" s="83">
        <f t="shared" si="461"/>
        <v>538.5</v>
      </c>
      <c r="W502" s="83">
        <f t="shared" si="462"/>
        <v>549.4</v>
      </c>
      <c r="X502" s="83"/>
      <c r="Y502" s="83"/>
      <c r="Z502" s="83"/>
      <c r="AA502" s="83">
        <f t="shared" si="489"/>
        <v>528.20000000000005</v>
      </c>
      <c r="AB502" s="83">
        <f t="shared" si="490"/>
        <v>538.5</v>
      </c>
      <c r="AC502" s="83">
        <f t="shared" si="491"/>
        <v>549.4</v>
      </c>
    </row>
    <row r="503" spans="1:29" s="3" customFormat="1" ht="33.75" x14ac:dyDescent="0.2">
      <c r="A503" s="34" t="s">
        <v>327</v>
      </c>
      <c r="B503" s="24">
        <v>78</v>
      </c>
      <c r="C503" s="25">
        <v>1105</v>
      </c>
      <c r="D503" s="26" t="s">
        <v>154</v>
      </c>
      <c r="E503" s="27" t="s">
        <v>3</v>
      </c>
      <c r="F503" s="26" t="s">
        <v>2</v>
      </c>
      <c r="G503" s="28" t="s">
        <v>9</v>
      </c>
      <c r="H503" s="29" t="s">
        <v>7</v>
      </c>
      <c r="I503" s="30">
        <f>I504</f>
        <v>528.20000000000005</v>
      </c>
      <c r="J503" s="30">
        <f t="shared" si="494"/>
        <v>538.5</v>
      </c>
      <c r="K503" s="30">
        <f t="shared" si="494"/>
        <v>549.4</v>
      </c>
      <c r="L503" s="30"/>
      <c r="M503" s="30"/>
      <c r="N503" s="30"/>
      <c r="O503" s="30">
        <f t="shared" si="440"/>
        <v>528.20000000000005</v>
      </c>
      <c r="P503" s="30">
        <f t="shared" si="441"/>
        <v>538.5</v>
      </c>
      <c r="Q503" s="31">
        <f t="shared" si="442"/>
        <v>549.4</v>
      </c>
      <c r="R503" s="65"/>
      <c r="S503" s="65"/>
      <c r="T503" s="65"/>
      <c r="U503" s="83">
        <f t="shared" si="460"/>
        <v>528.20000000000005</v>
      </c>
      <c r="V503" s="83">
        <f t="shared" si="461"/>
        <v>538.5</v>
      </c>
      <c r="W503" s="83">
        <f t="shared" si="462"/>
        <v>549.4</v>
      </c>
      <c r="X503" s="83"/>
      <c r="Y503" s="83"/>
      <c r="Z503" s="83"/>
      <c r="AA503" s="83">
        <f t="shared" si="489"/>
        <v>528.20000000000005</v>
      </c>
      <c r="AB503" s="83">
        <f t="shared" si="490"/>
        <v>538.5</v>
      </c>
      <c r="AC503" s="83">
        <f t="shared" si="491"/>
        <v>549.4</v>
      </c>
    </row>
    <row r="504" spans="1:29" s="3" customFormat="1" ht="45" x14ac:dyDescent="0.2">
      <c r="A504" s="23" t="s">
        <v>156</v>
      </c>
      <c r="B504" s="24">
        <v>78</v>
      </c>
      <c r="C504" s="25">
        <v>1105</v>
      </c>
      <c r="D504" s="26" t="s">
        <v>154</v>
      </c>
      <c r="E504" s="27" t="s">
        <v>3</v>
      </c>
      <c r="F504" s="26" t="s">
        <v>2</v>
      </c>
      <c r="G504" s="28" t="s">
        <v>153</v>
      </c>
      <c r="H504" s="29" t="s">
        <v>7</v>
      </c>
      <c r="I504" s="30">
        <f>I505</f>
        <v>528.20000000000005</v>
      </c>
      <c r="J504" s="30">
        <f t="shared" si="494"/>
        <v>538.5</v>
      </c>
      <c r="K504" s="30">
        <f t="shared" si="494"/>
        <v>549.4</v>
      </c>
      <c r="L504" s="30"/>
      <c r="M504" s="30"/>
      <c r="N504" s="30"/>
      <c r="O504" s="30">
        <f t="shared" si="440"/>
        <v>528.20000000000005</v>
      </c>
      <c r="P504" s="30">
        <f t="shared" si="441"/>
        <v>538.5</v>
      </c>
      <c r="Q504" s="31">
        <f t="shared" si="442"/>
        <v>549.4</v>
      </c>
      <c r="R504" s="65"/>
      <c r="S504" s="65"/>
      <c r="T504" s="65"/>
      <c r="U504" s="83">
        <f t="shared" si="460"/>
        <v>528.20000000000005</v>
      </c>
      <c r="V504" s="83">
        <f t="shared" si="461"/>
        <v>538.5</v>
      </c>
      <c r="W504" s="83">
        <f t="shared" si="462"/>
        <v>549.4</v>
      </c>
      <c r="X504" s="83"/>
      <c r="Y504" s="83"/>
      <c r="Z504" s="83"/>
      <c r="AA504" s="83">
        <f t="shared" si="489"/>
        <v>528.20000000000005</v>
      </c>
      <c r="AB504" s="83">
        <f t="shared" si="490"/>
        <v>538.5</v>
      </c>
      <c r="AC504" s="83">
        <f t="shared" si="491"/>
        <v>549.4</v>
      </c>
    </row>
    <row r="505" spans="1:29" s="3" customFormat="1" ht="22.5" x14ac:dyDescent="0.2">
      <c r="A505" s="23" t="s">
        <v>81</v>
      </c>
      <c r="B505" s="24">
        <v>78</v>
      </c>
      <c r="C505" s="25">
        <v>1105</v>
      </c>
      <c r="D505" s="26" t="s">
        <v>154</v>
      </c>
      <c r="E505" s="27" t="s">
        <v>3</v>
      </c>
      <c r="F505" s="26" t="s">
        <v>2</v>
      </c>
      <c r="G505" s="28" t="s">
        <v>153</v>
      </c>
      <c r="H505" s="29">
        <v>600</v>
      </c>
      <c r="I505" s="30">
        <f>I506</f>
        <v>528.20000000000005</v>
      </c>
      <c r="J505" s="30">
        <f t="shared" si="494"/>
        <v>538.5</v>
      </c>
      <c r="K505" s="30">
        <f t="shared" si="494"/>
        <v>549.4</v>
      </c>
      <c r="L505" s="30"/>
      <c r="M505" s="30"/>
      <c r="N505" s="30"/>
      <c r="O505" s="30">
        <f t="shared" ref="O505:O568" si="495">I505+L505</f>
        <v>528.20000000000005</v>
      </c>
      <c r="P505" s="30">
        <f t="shared" ref="P505:P568" si="496">J505+M505</f>
        <v>538.5</v>
      </c>
      <c r="Q505" s="31">
        <f t="shared" ref="Q505:Q568" si="497">K505+N505</f>
        <v>549.4</v>
      </c>
      <c r="R505" s="65"/>
      <c r="S505" s="65"/>
      <c r="T505" s="65"/>
      <c r="U505" s="83">
        <f t="shared" si="460"/>
        <v>528.20000000000005</v>
      </c>
      <c r="V505" s="83">
        <f t="shared" si="461"/>
        <v>538.5</v>
      </c>
      <c r="W505" s="83">
        <f t="shared" si="462"/>
        <v>549.4</v>
      </c>
      <c r="X505" s="83"/>
      <c r="Y505" s="83"/>
      <c r="Z505" s="83"/>
      <c r="AA505" s="83">
        <f t="shared" si="489"/>
        <v>528.20000000000005</v>
      </c>
      <c r="AB505" s="83">
        <f t="shared" si="490"/>
        <v>538.5</v>
      </c>
      <c r="AC505" s="83">
        <f t="shared" si="491"/>
        <v>549.4</v>
      </c>
    </row>
    <row r="506" spans="1:29" s="3" customFormat="1" x14ac:dyDescent="0.2">
      <c r="A506" s="23" t="s">
        <v>155</v>
      </c>
      <c r="B506" s="24">
        <v>78</v>
      </c>
      <c r="C506" s="25">
        <v>1105</v>
      </c>
      <c r="D506" s="26" t="s">
        <v>154</v>
      </c>
      <c r="E506" s="27" t="s">
        <v>3</v>
      </c>
      <c r="F506" s="26" t="s">
        <v>2</v>
      </c>
      <c r="G506" s="28" t="s">
        <v>153</v>
      </c>
      <c r="H506" s="29">
        <v>610</v>
      </c>
      <c r="I506" s="30">
        <v>528.20000000000005</v>
      </c>
      <c r="J506" s="30">
        <v>538.5</v>
      </c>
      <c r="K506" s="30">
        <v>549.4</v>
      </c>
      <c r="L506" s="30"/>
      <c r="M506" s="30"/>
      <c r="N506" s="30"/>
      <c r="O506" s="30">
        <f t="shared" si="495"/>
        <v>528.20000000000005</v>
      </c>
      <c r="P506" s="30">
        <f t="shared" si="496"/>
        <v>538.5</v>
      </c>
      <c r="Q506" s="31">
        <f t="shared" si="497"/>
        <v>549.4</v>
      </c>
      <c r="R506" s="65"/>
      <c r="S506" s="65"/>
      <c r="T506" s="65"/>
      <c r="U506" s="83">
        <f t="shared" si="460"/>
        <v>528.20000000000005</v>
      </c>
      <c r="V506" s="83">
        <f t="shared" si="461"/>
        <v>538.5</v>
      </c>
      <c r="W506" s="83">
        <f t="shared" si="462"/>
        <v>549.4</v>
      </c>
      <c r="X506" s="83"/>
      <c r="Y506" s="83"/>
      <c r="Z506" s="83"/>
      <c r="AA506" s="83">
        <f t="shared" si="489"/>
        <v>528.20000000000005</v>
      </c>
      <c r="AB506" s="83">
        <f t="shared" si="490"/>
        <v>538.5</v>
      </c>
      <c r="AC506" s="83">
        <f t="shared" si="491"/>
        <v>549.4</v>
      </c>
    </row>
    <row r="507" spans="1:29" s="3" customFormat="1" ht="35.450000000000003" customHeight="1" x14ac:dyDescent="0.2">
      <c r="A507" s="34" t="s">
        <v>152</v>
      </c>
      <c r="B507" s="35">
        <v>94</v>
      </c>
      <c r="C507" s="36" t="s">
        <v>7</v>
      </c>
      <c r="D507" s="37" t="s">
        <v>7</v>
      </c>
      <c r="E507" s="38" t="s">
        <v>7</v>
      </c>
      <c r="F507" s="37" t="s">
        <v>7</v>
      </c>
      <c r="G507" s="39" t="s">
        <v>7</v>
      </c>
      <c r="H507" s="40" t="s">
        <v>7</v>
      </c>
      <c r="I507" s="41">
        <f>I508+I541+I547+I553</f>
        <v>59905.8</v>
      </c>
      <c r="J507" s="41">
        <f>J508+J541+J547+J553</f>
        <v>41264.600000000006</v>
      </c>
      <c r="K507" s="41">
        <f>K508+K541+K547+K553</f>
        <v>41801.600000000006</v>
      </c>
      <c r="L507" s="41">
        <f>L508+L541+L547+L553</f>
        <v>4545.5666700000002</v>
      </c>
      <c r="M507" s="41"/>
      <c r="N507" s="41">
        <f t="shared" ref="N507" si="498">N508+N541+N547+N553</f>
        <v>9499.9976000000006</v>
      </c>
      <c r="O507" s="41">
        <f t="shared" si="495"/>
        <v>64451.366670000003</v>
      </c>
      <c r="P507" s="41">
        <f t="shared" si="496"/>
        <v>41264.600000000006</v>
      </c>
      <c r="Q507" s="42">
        <f t="shared" si="497"/>
        <v>51301.597600000008</v>
      </c>
      <c r="R507" s="66">
        <f>R508+R541+R547+R553</f>
        <v>-2663.1969600000002</v>
      </c>
      <c r="S507" s="66">
        <f t="shared" ref="S507:T507" si="499">S508+S541+S547+S553</f>
        <v>1796.9</v>
      </c>
      <c r="T507" s="66">
        <f t="shared" si="499"/>
        <v>1796.9</v>
      </c>
      <c r="U507" s="64">
        <f t="shared" si="460"/>
        <v>61788.169710000002</v>
      </c>
      <c r="V507" s="64">
        <f t="shared" si="461"/>
        <v>43061.500000000007</v>
      </c>
      <c r="W507" s="64">
        <f t="shared" si="462"/>
        <v>53098.49760000001</v>
      </c>
      <c r="X507" s="64">
        <f>X508+X541+X547+X553</f>
        <v>10281.404930000001</v>
      </c>
      <c r="Y507" s="64">
        <f t="shared" ref="Y507:Z507" si="500">Y508+Y541+Y547+Y553</f>
        <v>-116.96514000000001</v>
      </c>
      <c r="Z507" s="64">
        <f t="shared" si="500"/>
        <v>-121.94753</v>
      </c>
      <c r="AA507" s="64">
        <f t="shared" si="489"/>
        <v>72069.574640000006</v>
      </c>
      <c r="AB507" s="64">
        <f t="shared" si="490"/>
        <v>42944.534860000007</v>
      </c>
      <c r="AC507" s="64">
        <f t="shared" si="491"/>
        <v>52976.550070000012</v>
      </c>
    </row>
    <row r="508" spans="1:29" s="3" customFormat="1" x14ac:dyDescent="0.2">
      <c r="A508" s="23" t="s">
        <v>26</v>
      </c>
      <c r="B508" s="24">
        <v>94</v>
      </c>
      <c r="C508" s="25">
        <v>100</v>
      </c>
      <c r="D508" s="26" t="s">
        <v>7</v>
      </c>
      <c r="E508" s="27" t="s">
        <v>7</v>
      </c>
      <c r="F508" s="26" t="s">
        <v>7</v>
      </c>
      <c r="G508" s="28" t="s">
        <v>7</v>
      </c>
      <c r="H508" s="29" t="s">
        <v>7</v>
      </c>
      <c r="I508" s="30">
        <f>I509+I514+I523+I528</f>
        <v>29829</v>
      </c>
      <c r="J508" s="30">
        <f t="shared" ref="J508:K508" si="501">J509+J514+J523+J528</f>
        <v>30650.800000000003</v>
      </c>
      <c r="K508" s="30">
        <f t="shared" si="501"/>
        <v>31114.1</v>
      </c>
      <c r="L508" s="30">
        <f>L509+L514+L523+L528</f>
        <v>4545.5666700000002</v>
      </c>
      <c r="M508" s="30"/>
      <c r="N508" s="30">
        <f t="shared" ref="N508" si="502">N509+N514+N523+N528</f>
        <v>9499.9976000000006</v>
      </c>
      <c r="O508" s="30">
        <f t="shared" si="495"/>
        <v>34374.56667</v>
      </c>
      <c r="P508" s="30">
        <f t="shared" si="496"/>
        <v>30650.800000000003</v>
      </c>
      <c r="Q508" s="31">
        <f t="shared" si="497"/>
        <v>40614.097600000001</v>
      </c>
      <c r="R508" s="65">
        <f>R509+R514+R523+R528</f>
        <v>-2663.1969600000002</v>
      </c>
      <c r="S508" s="65">
        <f t="shared" ref="S508:T508" si="503">S509+S514+S523+S528</f>
        <v>1796.9</v>
      </c>
      <c r="T508" s="65">
        <f t="shared" si="503"/>
        <v>1796.9</v>
      </c>
      <c r="U508" s="83">
        <f t="shared" si="460"/>
        <v>31711.369709999999</v>
      </c>
      <c r="V508" s="83">
        <f t="shared" si="461"/>
        <v>32447.700000000004</v>
      </c>
      <c r="W508" s="83">
        <f t="shared" si="462"/>
        <v>42410.997600000002</v>
      </c>
      <c r="X508" s="83">
        <f>X509+X514+X523+X528</f>
        <v>11069.91034</v>
      </c>
      <c r="Y508" s="83">
        <f t="shared" ref="Y508:Z508" si="504">Y509+Y514+Y523+Y528</f>
        <v>-116.96514000000001</v>
      </c>
      <c r="Z508" s="83">
        <f t="shared" si="504"/>
        <v>-121.94753</v>
      </c>
      <c r="AA508" s="83">
        <f t="shared" si="489"/>
        <v>42781.280050000001</v>
      </c>
      <c r="AB508" s="83">
        <f t="shared" si="490"/>
        <v>32330.734860000004</v>
      </c>
      <c r="AC508" s="83">
        <f t="shared" si="491"/>
        <v>42289.050070000005</v>
      </c>
    </row>
    <row r="509" spans="1:29" s="3" customFormat="1" ht="33.75" x14ac:dyDescent="0.2">
      <c r="A509" s="23" t="s">
        <v>96</v>
      </c>
      <c r="B509" s="24">
        <v>94</v>
      </c>
      <c r="C509" s="25">
        <v>104</v>
      </c>
      <c r="D509" s="26" t="s">
        <v>7</v>
      </c>
      <c r="E509" s="27" t="s">
        <v>7</v>
      </c>
      <c r="F509" s="26" t="s">
        <v>7</v>
      </c>
      <c r="G509" s="28" t="s">
        <v>7</v>
      </c>
      <c r="H509" s="29" t="s">
        <v>7</v>
      </c>
      <c r="I509" s="30">
        <f>I510</f>
        <v>625</v>
      </c>
      <c r="J509" s="30">
        <f t="shared" ref="J509:K509" si="505">J510</f>
        <v>625</v>
      </c>
      <c r="K509" s="30">
        <f t="shared" si="505"/>
        <v>625</v>
      </c>
      <c r="L509" s="30"/>
      <c r="M509" s="30"/>
      <c r="N509" s="30"/>
      <c r="O509" s="30">
        <f t="shared" si="495"/>
        <v>625</v>
      </c>
      <c r="P509" s="30">
        <f t="shared" si="496"/>
        <v>625</v>
      </c>
      <c r="Q509" s="31">
        <f t="shared" si="497"/>
        <v>625</v>
      </c>
      <c r="R509" s="65"/>
      <c r="S509" s="65"/>
      <c r="T509" s="65"/>
      <c r="U509" s="83">
        <f t="shared" si="460"/>
        <v>625</v>
      </c>
      <c r="V509" s="83">
        <f t="shared" si="461"/>
        <v>625</v>
      </c>
      <c r="W509" s="83">
        <f t="shared" si="462"/>
        <v>625</v>
      </c>
      <c r="X509" s="83"/>
      <c r="Y509" s="83"/>
      <c r="Z509" s="83"/>
      <c r="AA509" s="83">
        <f t="shared" si="489"/>
        <v>625</v>
      </c>
      <c r="AB509" s="83">
        <f t="shared" si="490"/>
        <v>625</v>
      </c>
      <c r="AC509" s="83">
        <f t="shared" si="491"/>
        <v>625</v>
      </c>
    </row>
    <row r="510" spans="1:29" s="3" customFormat="1" ht="56.25" x14ac:dyDescent="0.2">
      <c r="A510" s="34" t="s">
        <v>322</v>
      </c>
      <c r="B510" s="24">
        <v>94</v>
      </c>
      <c r="C510" s="25">
        <v>104</v>
      </c>
      <c r="D510" s="26">
        <v>12</v>
      </c>
      <c r="E510" s="27" t="s">
        <v>3</v>
      </c>
      <c r="F510" s="26" t="s">
        <v>2</v>
      </c>
      <c r="G510" s="28" t="s">
        <v>9</v>
      </c>
      <c r="H510" s="29" t="s">
        <v>7</v>
      </c>
      <c r="I510" s="30">
        <f>I511</f>
        <v>625</v>
      </c>
      <c r="J510" s="30">
        <f t="shared" ref="J510:K510" si="506">J511</f>
        <v>625</v>
      </c>
      <c r="K510" s="30">
        <f t="shared" si="506"/>
        <v>625</v>
      </c>
      <c r="L510" s="30"/>
      <c r="M510" s="30"/>
      <c r="N510" s="30"/>
      <c r="O510" s="30">
        <f t="shared" si="495"/>
        <v>625</v>
      </c>
      <c r="P510" s="30">
        <f t="shared" si="496"/>
        <v>625</v>
      </c>
      <c r="Q510" s="31">
        <f t="shared" si="497"/>
        <v>625</v>
      </c>
      <c r="R510" s="65"/>
      <c r="S510" s="65"/>
      <c r="T510" s="65"/>
      <c r="U510" s="83">
        <f t="shared" si="460"/>
        <v>625</v>
      </c>
      <c r="V510" s="83">
        <f t="shared" si="461"/>
        <v>625</v>
      </c>
      <c r="W510" s="83">
        <f t="shared" si="462"/>
        <v>625</v>
      </c>
      <c r="X510" s="83"/>
      <c r="Y510" s="83"/>
      <c r="Z510" s="83"/>
      <c r="AA510" s="83">
        <f t="shared" si="489"/>
        <v>625</v>
      </c>
      <c r="AB510" s="83">
        <f t="shared" si="490"/>
        <v>625</v>
      </c>
      <c r="AC510" s="83">
        <f t="shared" si="491"/>
        <v>625</v>
      </c>
    </row>
    <row r="511" spans="1:29" s="3" customFormat="1" ht="22.5" x14ac:dyDescent="0.2">
      <c r="A511" s="23" t="s">
        <v>151</v>
      </c>
      <c r="B511" s="24">
        <v>94</v>
      </c>
      <c r="C511" s="25">
        <v>104</v>
      </c>
      <c r="D511" s="26">
        <v>12</v>
      </c>
      <c r="E511" s="27" t="s">
        <v>3</v>
      </c>
      <c r="F511" s="26" t="s">
        <v>2</v>
      </c>
      <c r="G511" s="28" t="s">
        <v>150</v>
      </c>
      <c r="H511" s="29" t="s">
        <v>7</v>
      </c>
      <c r="I511" s="30">
        <f>I512</f>
        <v>625</v>
      </c>
      <c r="J511" s="30">
        <f t="shared" ref="J511:K511" si="507">J512</f>
        <v>625</v>
      </c>
      <c r="K511" s="30">
        <f t="shared" si="507"/>
        <v>625</v>
      </c>
      <c r="L511" s="30"/>
      <c r="M511" s="30"/>
      <c r="N511" s="30"/>
      <c r="O511" s="30">
        <f t="shared" si="495"/>
        <v>625</v>
      </c>
      <c r="P511" s="30">
        <f t="shared" si="496"/>
        <v>625</v>
      </c>
      <c r="Q511" s="31">
        <f t="shared" si="497"/>
        <v>625</v>
      </c>
      <c r="R511" s="65"/>
      <c r="S511" s="65"/>
      <c r="T511" s="65"/>
      <c r="U511" s="83">
        <f t="shared" si="460"/>
        <v>625</v>
      </c>
      <c r="V511" s="83">
        <f t="shared" si="461"/>
        <v>625</v>
      </c>
      <c r="W511" s="83">
        <f t="shared" si="462"/>
        <v>625</v>
      </c>
      <c r="X511" s="83"/>
      <c r="Y511" s="83"/>
      <c r="Z511" s="83"/>
      <c r="AA511" s="83">
        <f t="shared" si="489"/>
        <v>625</v>
      </c>
      <c r="AB511" s="83">
        <f t="shared" si="490"/>
        <v>625</v>
      </c>
      <c r="AC511" s="83">
        <f t="shared" si="491"/>
        <v>625</v>
      </c>
    </row>
    <row r="512" spans="1:29" s="3" customFormat="1" x14ac:dyDescent="0.2">
      <c r="A512" s="23" t="s">
        <v>29</v>
      </c>
      <c r="B512" s="24">
        <v>94</v>
      </c>
      <c r="C512" s="25">
        <v>104</v>
      </c>
      <c r="D512" s="26">
        <v>12</v>
      </c>
      <c r="E512" s="27" t="s">
        <v>3</v>
      </c>
      <c r="F512" s="26" t="s">
        <v>2</v>
      </c>
      <c r="G512" s="28" t="s">
        <v>150</v>
      </c>
      <c r="H512" s="29">
        <v>500</v>
      </c>
      <c r="I512" s="30">
        <f>I513</f>
        <v>625</v>
      </c>
      <c r="J512" s="30">
        <f t="shared" ref="J512:K512" si="508">J513</f>
        <v>625</v>
      </c>
      <c r="K512" s="30">
        <f t="shared" si="508"/>
        <v>625</v>
      </c>
      <c r="L512" s="30"/>
      <c r="M512" s="30"/>
      <c r="N512" s="30"/>
      <c r="O512" s="30">
        <f t="shared" si="495"/>
        <v>625</v>
      </c>
      <c r="P512" s="30">
        <f t="shared" si="496"/>
        <v>625</v>
      </c>
      <c r="Q512" s="31">
        <f t="shared" si="497"/>
        <v>625</v>
      </c>
      <c r="R512" s="65"/>
      <c r="S512" s="65"/>
      <c r="T512" s="65"/>
      <c r="U512" s="83">
        <f t="shared" si="460"/>
        <v>625</v>
      </c>
      <c r="V512" s="83">
        <f t="shared" si="461"/>
        <v>625</v>
      </c>
      <c r="W512" s="83">
        <f t="shared" si="462"/>
        <v>625</v>
      </c>
      <c r="X512" s="83"/>
      <c r="Y512" s="83"/>
      <c r="Z512" s="83"/>
      <c r="AA512" s="83">
        <f t="shared" si="489"/>
        <v>625</v>
      </c>
      <c r="AB512" s="83">
        <f t="shared" si="490"/>
        <v>625</v>
      </c>
      <c r="AC512" s="83">
        <f t="shared" si="491"/>
        <v>625</v>
      </c>
    </row>
    <row r="513" spans="1:29" s="3" customFormat="1" x14ac:dyDescent="0.2">
      <c r="A513" s="23" t="s">
        <v>143</v>
      </c>
      <c r="B513" s="24">
        <v>94</v>
      </c>
      <c r="C513" s="25">
        <v>104</v>
      </c>
      <c r="D513" s="26">
        <v>12</v>
      </c>
      <c r="E513" s="27" t="s">
        <v>3</v>
      </c>
      <c r="F513" s="26" t="s">
        <v>2</v>
      </c>
      <c r="G513" s="28" t="s">
        <v>150</v>
      </c>
      <c r="H513" s="29">
        <v>530</v>
      </c>
      <c r="I513" s="30">
        <v>625</v>
      </c>
      <c r="J513" s="30">
        <v>625</v>
      </c>
      <c r="K513" s="30">
        <v>625</v>
      </c>
      <c r="L513" s="30"/>
      <c r="M513" s="30"/>
      <c r="N513" s="30"/>
      <c r="O513" s="30">
        <f t="shared" si="495"/>
        <v>625</v>
      </c>
      <c r="P513" s="30">
        <f t="shared" si="496"/>
        <v>625</v>
      </c>
      <c r="Q513" s="31">
        <f t="shared" si="497"/>
        <v>625</v>
      </c>
      <c r="R513" s="65"/>
      <c r="S513" s="65"/>
      <c r="T513" s="65"/>
      <c r="U513" s="83">
        <f t="shared" si="460"/>
        <v>625</v>
      </c>
      <c r="V513" s="83">
        <f t="shared" si="461"/>
        <v>625</v>
      </c>
      <c r="W513" s="83">
        <f t="shared" si="462"/>
        <v>625</v>
      </c>
      <c r="X513" s="83"/>
      <c r="Y513" s="83"/>
      <c r="Z513" s="83"/>
      <c r="AA513" s="83">
        <f t="shared" si="489"/>
        <v>625</v>
      </c>
      <c r="AB513" s="83">
        <f t="shared" si="490"/>
        <v>625</v>
      </c>
      <c r="AC513" s="83">
        <f t="shared" si="491"/>
        <v>625</v>
      </c>
    </row>
    <row r="514" spans="1:29" s="3" customFormat="1" ht="33.75" x14ac:dyDescent="0.2">
      <c r="A514" s="23" t="s">
        <v>17</v>
      </c>
      <c r="B514" s="24">
        <v>94</v>
      </c>
      <c r="C514" s="25">
        <v>106</v>
      </c>
      <c r="D514" s="26" t="s">
        <v>7</v>
      </c>
      <c r="E514" s="27" t="s">
        <v>7</v>
      </c>
      <c r="F514" s="26" t="s">
        <v>7</v>
      </c>
      <c r="G514" s="28" t="s">
        <v>7</v>
      </c>
      <c r="H514" s="29" t="s">
        <v>7</v>
      </c>
      <c r="I514" s="30">
        <f>I515</f>
        <v>11979.3</v>
      </c>
      <c r="J514" s="30">
        <f t="shared" ref="J514:K515" si="509">J515</f>
        <v>12444.5</v>
      </c>
      <c r="K514" s="30">
        <f t="shared" si="509"/>
        <v>12907.8</v>
      </c>
      <c r="L514" s="30"/>
      <c r="M514" s="30"/>
      <c r="N514" s="30"/>
      <c r="O514" s="30">
        <f t="shared" si="495"/>
        <v>11979.3</v>
      </c>
      <c r="P514" s="30">
        <f t="shared" si="496"/>
        <v>12444.5</v>
      </c>
      <c r="Q514" s="31">
        <f t="shared" si="497"/>
        <v>12907.8</v>
      </c>
      <c r="R514" s="65"/>
      <c r="S514" s="65"/>
      <c r="T514" s="65"/>
      <c r="U514" s="83">
        <f t="shared" si="460"/>
        <v>11979.3</v>
      </c>
      <c r="V514" s="83">
        <f t="shared" si="461"/>
        <v>12444.5</v>
      </c>
      <c r="W514" s="83">
        <f t="shared" si="462"/>
        <v>12907.8</v>
      </c>
      <c r="X514" s="83"/>
      <c r="Y514" s="83"/>
      <c r="Z514" s="83"/>
      <c r="AA514" s="83">
        <f t="shared" si="489"/>
        <v>11979.3</v>
      </c>
      <c r="AB514" s="83">
        <f t="shared" si="490"/>
        <v>12444.5</v>
      </c>
      <c r="AC514" s="83">
        <f t="shared" si="491"/>
        <v>12907.8</v>
      </c>
    </row>
    <row r="515" spans="1:29" s="3" customFormat="1" ht="56.25" x14ac:dyDescent="0.2">
      <c r="A515" s="34" t="s">
        <v>322</v>
      </c>
      <c r="B515" s="24">
        <v>94</v>
      </c>
      <c r="C515" s="25">
        <v>106</v>
      </c>
      <c r="D515" s="26">
        <v>12</v>
      </c>
      <c r="E515" s="27" t="s">
        <v>3</v>
      </c>
      <c r="F515" s="26" t="s">
        <v>2</v>
      </c>
      <c r="G515" s="28" t="s">
        <v>9</v>
      </c>
      <c r="H515" s="29" t="s">
        <v>7</v>
      </c>
      <c r="I515" s="30">
        <f>I516</f>
        <v>11979.3</v>
      </c>
      <c r="J515" s="30">
        <f t="shared" si="509"/>
        <v>12444.5</v>
      </c>
      <c r="K515" s="30">
        <f t="shared" si="509"/>
        <v>12907.8</v>
      </c>
      <c r="L515" s="30"/>
      <c r="M515" s="30"/>
      <c r="N515" s="30"/>
      <c r="O515" s="30">
        <f t="shared" si="495"/>
        <v>11979.3</v>
      </c>
      <c r="P515" s="30">
        <f t="shared" si="496"/>
        <v>12444.5</v>
      </c>
      <c r="Q515" s="31">
        <f t="shared" si="497"/>
        <v>12907.8</v>
      </c>
      <c r="R515" s="65"/>
      <c r="S515" s="65"/>
      <c r="T515" s="65"/>
      <c r="U515" s="83">
        <f t="shared" si="460"/>
        <v>11979.3</v>
      </c>
      <c r="V515" s="83">
        <f t="shared" si="461"/>
        <v>12444.5</v>
      </c>
      <c r="W515" s="83">
        <f t="shared" si="462"/>
        <v>12907.8</v>
      </c>
      <c r="X515" s="83"/>
      <c r="Y515" s="83"/>
      <c r="Z515" s="83"/>
      <c r="AA515" s="83">
        <f t="shared" si="489"/>
        <v>11979.3</v>
      </c>
      <c r="AB515" s="83">
        <f t="shared" si="490"/>
        <v>12444.5</v>
      </c>
      <c r="AC515" s="83">
        <f t="shared" si="491"/>
        <v>12907.8</v>
      </c>
    </row>
    <row r="516" spans="1:29" s="3" customFormat="1" ht="22.5" x14ac:dyDescent="0.2">
      <c r="A516" s="23" t="s">
        <v>15</v>
      </c>
      <c r="B516" s="24">
        <v>94</v>
      </c>
      <c r="C516" s="25">
        <v>106</v>
      </c>
      <c r="D516" s="26">
        <v>12</v>
      </c>
      <c r="E516" s="27" t="s">
        <v>3</v>
      </c>
      <c r="F516" s="26" t="s">
        <v>2</v>
      </c>
      <c r="G516" s="28" t="s">
        <v>11</v>
      </c>
      <c r="H516" s="29" t="s">
        <v>7</v>
      </c>
      <c r="I516" s="30">
        <f>I517+I519+I521</f>
        <v>11979.3</v>
      </c>
      <c r="J516" s="30">
        <f t="shared" ref="J516:K516" si="510">J517+J519+J521</f>
        <v>12444.5</v>
      </c>
      <c r="K516" s="30">
        <f t="shared" si="510"/>
        <v>12907.8</v>
      </c>
      <c r="L516" s="30"/>
      <c r="M516" s="30"/>
      <c r="N516" s="30"/>
      <c r="O516" s="30">
        <f t="shared" si="495"/>
        <v>11979.3</v>
      </c>
      <c r="P516" s="30">
        <f t="shared" si="496"/>
        <v>12444.5</v>
      </c>
      <c r="Q516" s="31">
        <f t="shared" si="497"/>
        <v>12907.8</v>
      </c>
      <c r="R516" s="65"/>
      <c r="S516" s="65"/>
      <c r="T516" s="65"/>
      <c r="U516" s="83">
        <f t="shared" si="460"/>
        <v>11979.3</v>
      </c>
      <c r="V516" s="83">
        <f t="shared" si="461"/>
        <v>12444.5</v>
      </c>
      <c r="W516" s="83">
        <f t="shared" si="462"/>
        <v>12907.8</v>
      </c>
      <c r="X516" s="83"/>
      <c r="Y516" s="83"/>
      <c r="Z516" s="83"/>
      <c r="AA516" s="83">
        <f t="shared" si="489"/>
        <v>11979.3</v>
      </c>
      <c r="AB516" s="83">
        <f t="shared" si="490"/>
        <v>12444.5</v>
      </c>
      <c r="AC516" s="83">
        <f t="shared" si="491"/>
        <v>12907.8</v>
      </c>
    </row>
    <row r="517" spans="1:29" s="3" customFormat="1" ht="51" customHeight="1" x14ac:dyDescent="0.2">
      <c r="A517" s="23" t="s">
        <v>6</v>
      </c>
      <c r="B517" s="24">
        <v>94</v>
      </c>
      <c r="C517" s="25">
        <v>106</v>
      </c>
      <c r="D517" s="26">
        <v>12</v>
      </c>
      <c r="E517" s="27" t="s">
        <v>3</v>
      </c>
      <c r="F517" s="26" t="s">
        <v>2</v>
      </c>
      <c r="G517" s="28" t="s">
        <v>11</v>
      </c>
      <c r="H517" s="29">
        <v>100</v>
      </c>
      <c r="I517" s="30">
        <f>I518</f>
        <v>11678</v>
      </c>
      <c r="J517" s="30">
        <f t="shared" ref="J517:K517" si="511">J518</f>
        <v>11678</v>
      </c>
      <c r="K517" s="30">
        <f t="shared" si="511"/>
        <v>11678</v>
      </c>
      <c r="L517" s="30"/>
      <c r="M517" s="30"/>
      <c r="N517" s="30"/>
      <c r="O517" s="30">
        <f t="shared" si="495"/>
        <v>11678</v>
      </c>
      <c r="P517" s="30">
        <f t="shared" si="496"/>
        <v>11678</v>
      </c>
      <c r="Q517" s="31">
        <f t="shared" si="497"/>
        <v>11678</v>
      </c>
      <c r="R517" s="65"/>
      <c r="S517" s="65"/>
      <c r="T517" s="65"/>
      <c r="U517" s="83">
        <f t="shared" si="460"/>
        <v>11678</v>
      </c>
      <c r="V517" s="83">
        <f t="shared" si="461"/>
        <v>11678</v>
      </c>
      <c r="W517" s="83">
        <f t="shared" si="462"/>
        <v>11678</v>
      </c>
      <c r="X517" s="83"/>
      <c r="Y517" s="83"/>
      <c r="Z517" s="83"/>
      <c r="AA517" s="83">
        <f t="shared" si="489"/>
        <v>11678</v>
      </c>
      <c r="AB517" s="83">
        <f t="shared" si="490"/>
        <v>11678</v>
      </c>
      <c r="AC517" s="83">
        <f t="shared" si="491"/>
        <v>11678</v>
      </c>
    </row>
    <row r="518" spans="1:29" s="3" customFormat="1" ht="22.5" x14ac:dyDescent="0.2">
      <c r="A518" s="23" t="s">
        <v>5</v>
      </c>
      <c r="B518" s="24">
        <v>94</v>
      </c>
      <c r="C518" s="25">
        <v>106</v>
      </c>
      <c r="D518" s="26">
        <v>12</v>
      </c>
      <c r="E518" s="27" t="s">
        <v>3</v>
      </c>
      <c r="F518" s="26" t="s">
        <v>2</v>
      </c>
      <c r="G518" s="28" t="s">
        <v>11</v>
      </c>
      <c r="H518" s="29">
        <v>120</v>
      </c>
      <c r="I518" s="30">
        <v>11678</v>
      </c>
      <c r="J518" s="30">
        <v>11678</v>
      </c>
      <c r="K518" s="30">
        <v>11678</v>
      </c>
      <c r="L518" s="30"/>
      <c r="M518" s="30"/>
      <c r="N518" s="30"/>
      <c r="O518" s="30">
        <f t="shared" si="495"/>
        <v>11678</v>
      </c>
      <c r="P518" s="30">
        <f t="shared" si="496"/>
        <v>11678</v>
      </c>
      <c r="Q518" s="31">
        <f t="shared" si="497"/>
        <v>11678</v>
      </c>
      <c r="R518" s="65"/>
      <c r="S518" s="65"/>
      <c r="T518" s="65"/>
      <c r="U518" s="83">
        <f t="shared" si="460"/>
        <v>11678</v>
      </c>
      <c r="V518" s="83">
        <f t="shared" si="461"/>
        <v>11678</v>
      </c>
      <c r="W518" s="83">
        <f t="shared" si="462"/>
        <v>11678</v>
      </c>
      <c r="X518" s="83"/>
      <c r="Y518" s="83"/>
      <c r="Z518" s="83"/>
      <c r="AA518" s="83">
        <f t="shared" si="489"/>
        <v>11678</v>
      </c>
      <c r="AB518" s="83">
        <f t="shared" si="490"/>
        <v>11678</v>
      </c>
      <c r="AC518" s="83">
        <f t="shared" si="491"/>
        <v>11678</v>
      </c>
    </row>
    <row r="519" spans="1:29" s="3" customFormat="1" ht="22.5" x14ac:dyDescent="0.2">
      <c r="A519" s="23" t="s">
        <v>14</v>
      </c>
      <c r="B519" s="24">
        <v>94</v>
      </c>
      <c r="C519" s="25">
        <v>106</v>
      </c>
      <c r="D519" s="26">
        <v>12</v>
      </c>
      <c r="E519" s="27" t="s">
        <v>3</v>
      </c>
      <c r="F519" s="26" t="s">
        <v>2</v>
      </c>
      <c r="G519" s="28" t="s">
        <v>11</v>
      </c>
      <c r="H519" s="29">
        <v>200</v>
      </c>
      <c r="I519" s="30">
        <f>I520</f>
        <v>301.3</v>
      </c>
      <c r="J519" s="30">
        <f t="shared" ref="J519:K519" si="512">J520</f>
        <v>766.5</v>
      </c>
      <c r="K519" s="30">
        <f t="shared" si="512"/>
        <v>1229.8</v>
      </c>
      <c r="L519" s="30"/>
      <c r="M519" s="30"/>
      <c r="N519" s="30"/>
      <c r="O519" s="30">
        <f t="shared" si="495"/>
        <v>301.3</v>
      </c>
      <c r="P519" s="30">
        <f t="shared" si="496"/>
        <v>766.5</v>
      </c>
      <c r="Q519" s="31">
        <f t="shared" si="497"/>
        <v>1229.8</v>
      </c>
      <c r="R519" s="65"/>
      <c r="S519" s="65"/>
      <c r="T519" s="65"/>
      <c r="U519" s="83">
        <f t="shared" si="460"/>
        <v>301.3</v>
      </c>
      <c r="V519" s="83">
        <f t="shared" si="461"/>
        <v>766.5</v>
      </c>
      <c r="W519" s="83">
        <f t="shared" si="462"/>
        <v>1229.8</v>
      </c>
      <c r="X519" s="83"/>
      <c r="Y519" s="83"/>
      <c r="Z519" s="83"/>
      <c r="AA519" s="83">
        <f t="shared" si="489"/>
        <v>301.3</v>
      </c>
      <c r="AB519" s="83">
        <f t="shared" si="490"/>
        <v>766.5</v>
      </c>
      <c r="AC519" s="83">
        <f t="shared" si="491"/>
        <v>1229.8</v>
      </c>
    </row>
    <row r="520" spans="1:29" s="3" customFormat="1" ht="22.5" x14ac:dyDescent="0.2">
      <c r="A520" s="23" t="s">
        <v>13</v>
      </c>
      <c r="B520" s="24">
        <v>94</v>
      </c>
      <c r="C520" s="25">
        <v>106</v>
      </c>
      <c r="D520" s="26">
        <v>12</v>
      </c>
      <c r="E520" s="27" t="s">
        <v>3</v>
      </c>
      <c r="F520" s="26" t="s">
        <v>2</v>
      </c>
      <c r="G520" s="28" t="s">
        <v>11</v>
      </c>
      <c r="H520" s="29">
        <v>240</v>
      </c>
      <c r="I520" s="30">
        <v>301.3</v>
      </c>
      <c r="J520" s="30">
        <v>766.5</v>
      </c>
      <c r="K520" s="30">
        <v>1229.8</v>
      </c>
      <c r="L520" s="30"/>
      <c r="M520" s="30"/>
      <c r="N520" s="30"/>
      <c r="O520" s="30">
        <f t="shared" si="495"/>
        <v>301.3</v>
      </c>
      <c r="P520" s="30">
        <f t="shared" si="496"/>
        <v>766.5</v>
      </c>
      <c r="Q520" s="31">
        <f t="shared" si="497"/>
        <v>1229.8</v>
      </c>
      <c r="R520" s="65"/>
      <c r="S520" s="65"/>
      <c r="T520" s="65"/>
      <c r="U520" s="83">
        <f t="shared" si="460"/>
        <v>301.3</v>
      </c>
      <c r="V520" s="83">
        <f t="shared" si="461"/>
        <v>766.5</v>
      </c>
      <c r="W520" s="83">
        <f t="shared" si="462"/>
        <v>1229.8</v>
      </c>
      <c r="X520" s="83"/>
      <c r="Y520" s="83"/>
      <c r="Z520" s="83"/>
      <c r="AA520" s="83">
        <f t="shared" si="489"/>
        <v>301.3</v>
      </c>
      <c r="AB520" s="83">
        <f t="shared" si="490"/>
        <v>766.5</v>
      </c>
      <c r="AC520" s="83">
        <f t="shared" si="491"/>
        <v>1229.8</v>
      </c>
    </row>
    <row r="521" spans="1:29" s="3" customFormat="1" x14ac:dyDescent="0.2">
      <c r="A521" s="23" t="s">
        <v>72</v>
      </c>
      <c r="B521" s="24">
        <v>94</v>
      </c>
      <c r="C521" s="25">
        <v>106</v>
      </c>
      <c r="D521" s="26">
        <v>12</v>
      </c>
      <c r="E521" s="27" t="s">
        <v>3</v>
      </c>
      <c r="F521" s="26" t="s">
        <v>2</v>
      </c>
      <c r="G521" s="28" t="s">
        <v>11</v>
      </c>
      <c r="H521" s="29">
        <v>800</v>
      </c>
      <c r="I521" s="30">
        <f>I522</f>
        <v>0</v>
      </c>
      <c r="J521" s="30">
        <f t="shared" ref="J521:K521" si="513">J522</f>
        <v>0</v>
      </c>
      <c r="K521" s="30">
        <f t="shared" si="513"/>
        <v>0</v>
      </c>
      <c r="L521" s="30"/>
      <c r="M521" s="30"/>
      <c r="N521" s="30"/>
      <c r="O521" s="30">
        <f t="shared" si="495"/>
        <v>0</v>
      </c>
      <c r="P521" s="30">
        <f t="shared" si="496"/>
        <v>0</v>
      </c>
      <c r="Q521" s="31">
        <f t="shared" si="497"/>
        <v>0</v>
      </c>
      <c r="R521" s="65"/>
      <c r="S521" s="65"/>
      <c r="T521" s="65"/>
      <c r="U521" s="83">
        <f t="shared" si="460"/>
        <v>0</v>
      </c>
      <c r="V521" s="83">
        <f t="shared" si="461"/>
        <v>0</v>
      </c>
      <c r="W521" s="83">
        <f t="shared" si="462"/>
        <v>0</v>
      </c>
      <c r="X521" s="83"/>
      <c r="Y521" s="83"/>
      <c r="Z521" s="83"/>
      <c r="AA521" s="83">
        <f t="shared" si="489"/>
        <v>0</v>
      </c>
      <c r="AB521" s="83">
        <f t="shared" si="490"/>
        <v>0</v>
      </c>
      <c r="AC521" s="83">
        <f t="shared" si="491"/>
        <v>0</v>
      </c>
    </row>
    <row r="522" spans="1:29" s="3" customFormat="1" x14ac:dyDescent="0.2">
      <c r="A522" s="23" t="s">
        <v>71</v>
      </c>
      <c r="B522" s="24">
        <v>94</v>
      </c>
      <c r="C522" s="25">
        <v>106</v>
      </c>
      <c r="D522" s="26">
        <v>12</v>
      </c>
      <c r="E522" s="27" t="s">
        <v>3</v>
      </c>
      <c r="F522" s="26" t="s">
        <v>2</v>
      </c>
      <c r="G522" s="28" t="s">
        <v>11</v>
      </c>
      <c r="H522" s="29">
        <v>850</v>
      </c>
      <c r="I522" s="30"/>
      <c r="J522" s="30"/>
      <c r="K522" s="30">
        <f t="shared" ref="K522" si="514">I522+J522</f>
        <v>0</v>
      </c>
      <c r="L522" s="30"/>
      <c r="M522" s="30"/>
      <c r="N522" s="30"/>
      <c r="O522" s="30">
        <f t="shared" si="495"/>
        <v>0</v>
      </c>
      <c r="P522" s="30">
        <f t="shared" si="496"/>
        <v>0</v>
      </c>
      <c r="Q522" s="31">
        <f t="shared" si="497"/>
        <v>0</v>
      </c>
      <c r="R522" s="65"/>
      <c r="S522" s="65"/>
      <c r="T522" s="65"/>
      <c r="U522" s="83">
        <f t="shared" si="460"/>
        <v>0</v>
      </c>
      <c r="V522" s="83">
        <f t="shared" si="461"/>
        <v>0</v>
      </c>
      <c r="W522" s="83">
        <f t="shared" si="462"/>
        <v>0</v>
      </c>
      <c r="X522" s="83"/>
      <c r="Y522" s="83"/>
      <c r="Z522" s="83"/>
      <c r="AA522" s="83">
        <f t="shared" si="489"/>
        <v>0</v>
      </c>
      <c r="AB522" s="83">
        <f t="shared" si="490"/>
        <v>0</v>
      </c>
      <c r="AC522" s="83">
        <f t="shared" si="491"/>
        <v>0</v>
      </c>
    </row>
    <row r="523" spans="1:29" s="3" customFormat="1" x14ac:dyDescent="0.2">
      <c r="A523" s="23" t="s">
        <v>149</v>
      </c>
      <c r="B523" s="24">
        <v>94</v>
      </c>
      <c r="C523" s="25">
        <v>111</v>
      </c>
      <c r="D523" s="26" t="s">
        <v>7</v>
      </c>
      <c r="E523" s="27" t="s">
        <v>7</v>
      </c>
      <c r="F523" s="26" t="s">
        <v>7</v>
      </c>
      <c r="G523" s="28" t="s">
        <v>7</v>
      </c>
      <c r="H523" s="29" t="s">
        <v>7</v>
      </c>
      <c r="I523" s="30">
        <f>I524</f>
        <v>5000</v>
      </c>
      <c r="J523" s="30">
        <f t="shared" ref="J523:K523" si="515">J524</f>
        <v>5000</v>
      </c>
      <c r="K523" s="30">
        <f t="shared" si="515"/>
        <v>5000</v>
      </c>
      <c r="L523" s="30"/>
      <c r="M523" s="30"/>
      <c r="N523" s="30"/>
      <c r="O523" s="30">
        <f t="shared" si="495"/>
        <v>5000</v>
      </c>
      <c r="P523" s="30">
        <f t="shared" si="496"/>
        <v>5000</v>
      </c>
      <c r="Q523" s="31">
        <f t="shared" si="497"/>
        <v>5000</v>
      </c>
      <c r="R523" s="65"/>
      <c r="S523" s="65"/>
      <c r="T523" s="65"/>
      <c r="U523" s="83">
        <f t="shared" si="460"/>
        <v>5000</v>
      </c>
      <c r="V523" s="83">
        <f t="shared" si="461"/>
        <v>5000</v>
      </c>
      <c r="W523" s="83">
        <f t="shared" si="462"/>
        <v>5000</v>
      </c>
      <c r="X523" s="83">
        <f>X524</f>
        <v>6000</v>
      </c>
      <c r="Y523" s="83"/>
      <c r="Z523" s="83"/>
      <c r="AA523" s="83">
        <f t="shared" si="489"/>
        <v>11000</v>
      </c>
      <c r="AB523" s="83">
        <f t="shared" si="490"/>
        <v>5000</v>
      </c>
      <c r="AC523" s="83">
        <f t="shared" si="491"/>
        <v>5000</v>
      </c>
    </row>
    <row r="524" spans="1:29" s="3" customFormat="1" ht="22.5" x14ac:dyDescent="0.2">
      <c r="A524" s="121" t="s">
        <v>32</v>
      </c>
      <c r="B524" s="24">
        <v>94</v>
      </c>
      <c r="C524" s="25">
        <v>111</v>
      </c>
      <c r="D524" s="26" t="s">
        <v>31</v>
      </c>
      <c r="E524" s="27" t="s">
        <v>3</v>
      </c>
      <c r="F524" s="26" t="s">
        <v>2</v>
      </c>
      <c r="G524" s="28" t="s">
        <v>9</v>
      </c>
      <c r="H524" s="29" t="s">
        <v>7</v>
      </c>
      <c r="I524" s="30">
        <f>I525</f>
        <v>5000</v>
      </c>
      <c r="J524" s="30">
        <f t="shared" ref="J524:K524" si="516">J525</f>
        <v>5000</v>
      </c>
      <c r="K524" s="30">
        <f t="shared" si="516"/>
        <v>5000</v>
      </c>
      <c r="L524" s="30"/>
      <c r="M524" s="30"/>
      <c r="N524" s="30"/>
      <c r="O524" s="30">
        <f t="shared" si="495"/>
        <v>5000</v>
      </c>
      <c r="P524" s="30">
        <f t="shared" si="496"/>
        <v>5000</v>
      </c>
      <c r="Q524" s="31">
        <f t="shared" si="497"/>
        <v>5000</v>
      </c>
      <c r="R524" s="65"/>
      <c r="S524" s="65"/>
      <c r="T524" s="65"/>
      <c r="U524" s="83">
        <f t="shared" si="460"/>
        <v>5000</v>
      </c>
      <c r="V524" s="83">
        <f t="shared" si="461"/>
        <v>5000</v>
      </c>
      <c r="W524" s="83">
        <f t="shared" si="462"/>
        <v>5000</v>
      </c>
      <c r="X524" s="83">
        <f>X525</f>
        <v>6000</v>
      </c>
      <c r="Y524" s="83"/>
      <c r="Z524" s="83"/>
      <c r="AA524" s="83">
        <f t="shared" si="489"/>
        <v>11000</v>
      </c>
      <c r="AB524" s="83">
        <f t="shared" si="490"/>
        <v>5000</v>
      </c>
      <c r="AC524" s="83">
        <f t="shared" si="491"/>
        <v>5000</v>
      </c>
    </row>
    <row r="525" spans="1:29" s="3" customFormat="1" ht="22.5" x14ac:dyDescent="0.2">
      <c r="A525" s="121" t="s">
        <v>32</v>
      </c>
      <c r="B525" s="24">
        <v>94</v>
      </c>
      <c r="C525" s="25">
        <v>111</v>
      </c>
      <c r="D525" s="26" t="s">
        <v>31</v>
      </c>
      <c r="E525" s="27" t="s">
        <v>3</v>
      </c>
      <c r="F525" s="26" t="s">
        <v>2</v>
      </c>
      <c r="G525" s="28" t="s">
        <v>30</v>
      </c>
      <c r="H525" s="29" t="s">
        <v>7</v>
      </c>
      <c r="I525" s="30">
        <f>I526</f>
        <v>5000</v>
      </c>
      <c r="J525" s="30">
        <f t="shared" ref="J525:K525" si="517">J526</f>
        <v>5000</v>
      </c>
      <c r="K525" s="30">
        <f t="shared" si="517"/>
        <v>5000</v>
      </c>
      <c r="L525" s="30"/>
      <c r="M525" s="30"/>
      <c r="N525" s="30"/>
      <c r="O525" s="30">
        <f t="shared" si="495"/>
        <v>5000</v>
      </c>
      <c r="P525" s="30">
        <f t="shared" si="496"/>
        <v>5000</v>
      </c>
      <c r="Q525" s="31">
        <f t="shared" si="497"/>
        <v>5000</v>
      </c>
      <c r="R525" s="65"/>
      <c r="S525" s="65"/>
      <c r="T525" s="65"/>
      <c r="U525" s="83">
        <f t="shared" si="460"/>
        <v>5000</v>
      </c>
      <c r="V525" s="83">
        <f t="shared" si="461"/>
        <v>5000</v>
      </c>
      <c r="W525" s="83">
        <f t="shared" si="462"/>
        <v>5000</v>
      </c>
      <c r="X525" s="83">
        <f>X526</f>
        <v>6000</v>
      </c>
      <c r="Y525" s="83"/>
      <c r="Z525" s="83"/>
      <c r="AA525" s="83">
        <f t="shared" si="489"/>
        <v>11000</v>
      </c>
      <c r="AB525" s="83">
        <f t="shared" si="490"/>
        <v>5000</v>
      </c>
      <c r="AC525" s="83">
        <f t="shared" si="491"/>
        <v>5000</v>
      </c>
    </row>
    <row r="526" spans="1:29" s="3" customFormat="1" x14ac:dyDescent="0.2">
      <c r="A526" s="23" t="s">
        <v>72</v>
      </c>
      <c r="B526" s="24">
        <v>94</v>
      </c>
      <c r="C526" s="25">
        <v>111</v>
      </c>
      <c r="D526" s="26" t="s">
        <v>31</v>
      </c>
      <c r="E526" s="27" t="s">
        <v>3</v>
      </c>
      <c r="F526" s="26" t="s">
        <v>2</v>
      </c>
      <c r="G526" s="28" t="s">
        <v>30</v>
      </c>
      <c r="H526" s="29">
        <v>800</v>
      </c>
      <c r="I526" s="30">
        <f>I527</f>
        <v>5000</v>
      </c>
      <c r="J526" s="30">
        <f t="shared" ref="J526:K526" si="518">J527</f>
        <v>5000</v>
      </c>
      <c r="K526" s="30">
        <f t="shared" si="518"/>
        <v>5000</v>
      </c>
      <c r="L526" s="30"/>
      <c r="M526" s="30"/>
      <c r="N526" s="30"/>
      <c r="O526" s="30">
        <f t="shared" si="495"/>
        <v>5000</v>
      </c>
      <c r="P526" s="30">
        <f t="shared" si="496"/>
        <v>5000</v>
      </c>
      <c r="Q526" s="31">
        <f t="shared" si="497"/>
        <v>5000</v>
      </c>
      <c r="R526" s="65"/>
      <c r="S526" s="65"/>
      <c r="T526" s="65"/>
      <c r="U526" s="83">
        <f t="shared" si="460"/>
        <v>5000</v>
      </c>
      <c r="V526" s="83">
        <f t="shared" si="461"/>
        <v>5000</v>
      </c>
      <c r="W526" s="83">
        <f t="shared" si="462"/>
        <v>5000</v>
      </c>
      <c r="X526" s="83">
        <f>X527</f>
        <v>6000</v>
      </c>
      <c r="Y526" s="83"/>
      <c r="Z526" s="83"/>
      <c r="AA526" s="83">
        <f t="shared" si="489"/>
        <v>11000</v>
      </c>
      <c r="AB526" s="83">
        <f t="shared" si="490"/>
        <v>5000</v>
      </c>
      <c r="AC526" s="83">
        <f t="shared" si="491"/>
        <v>5000</v>
      </c>
    </row>
    <row r="527" spans="1:29" s="3" customFormat="1" x14ac:dyDescent="0.2">
      <c r="A527" s="23" t="s">
        <v>148</v>
      </c>
      <c r="B527" s="24">
        <v>94</v>
      </c>
      <c r="C527" s="25">
        <v>111</v>
      </c>
      <c r="D527" s="26" t="s">
        <v>31</v>
      </c>
      <c r="E527" s="27" t="s">
        <v>3</v>
      </c>
      <c r="F527" s="26" t="s">
        <v>2</v>
      </c>
      <c r="G527" s="28" t="s">
        <v>30</v>
      </c>
      <c r="H527" s="29">
        <v>870</v>
      </c>
      <c r="I527" s="30">
        <v>5000</v>
      </c>
      <c r="J527" s="30">
        <v>5000</v>
      </c>
      <c r="K527" s="30">
        <v>5000</v>
      </c>
      <c r="L527" s="30"/>
      <c r="M527" s="30"/>
      <c r="N527" s="30"/>
      <c r="O527" s="30">
        <f t="shared" si="495"/>
        <v>5000</v>
      </c>
      <c r="P527" s="30">
        <f t="shared" si="496"/>
        <v>5000</v>
      </c>
      <c r="Q527" s="31">
        <f t="shared" si="497"/>
        <v>5000</v>
      </c>
      <c r="R527" s="65"/>
      <c r="S527" s="65"/>
      <c r="T527" s="65"/>
      <c r="U527" s="83">
        <f t="shared" si="460"/>
        <v>5000</v>
      </c>
      <c r="V527" s="83">
        <f t="shared" si="461"/>
        <v>5000</v>
      </c>
      <c r="W527" s="83">
        <f t="shared" si="462"/>
        <v>5000</v>
      </c>
      <c r="X527" s="83">
        <v>6000</v>
      </c>
      <c r="Y527" s="83"/>
      <c r="Z527" s="83"/>
      <c r="AA527" s="83">
        <f t="shared" si="489"/>
        <v>11000</v>
      </c>
      <c r="AB527" s="83">
        <f t="shared" si="490"/>
        <v>5000</v>
      </c>
      <c r="AC527" s="83">
        <f t="shared" si="491"/>
        <v>5000</v>
      </c>
    </row>
    <row r="528" spans="1:29" s="3" customFormat="1" ht="20.45" customHeight="1" x14ac:dyDescent="0.2">
      <c r="A528" s="23" t="s">
        <v>89</v>
      </c>
      <c r="B528" s="24">
        <v>94</v>
      </c>
      <c r="C528" s="25">
        <v>113</v>
      </c>
      <c r="D528" s="26" t="s">
        <v>7</v>
      </c>
      <c r="E528" s="27" t="s">
        <v>7</v>
      </c>
      <c r="F528" s="26" t="s">
        <v>7</v>
      </c>
      <c r="G528" s="28" t="s">
        <v>7</v>
      </c>
      <c r="H528" s="29" t="s">
        <v>7</v>
      </c>
      <c r="I528" s="30">
        <f>I529+I534</f>
        <v>12224.7</v>
      </c>
      <c r="J528" s="30">
        <f t="shared" ref="J528:K528" si="519">J529+J534</f>
        <v>12581.300000000001</v>
      </c>
      <c r="K528" s="30">
        <f t="shared" si="519"/>
        <v>12581.300000000001</v>
      </c>
      <c r="L528" s="30">
        <f>L529+L534</f>
        <v>4545.5666700000002</v>
      </c>
      <c r="M528" s="30"/>
      <c r="N528" s="30">
        <f t="shared" ref="N528" si="520">N529+N534</f>
        <v>9499.9976000000006</v>
      </c>
      <c r="O528" s="30">
        <f t="shared" si="495"/>
        <v>16770.266670000001</v>
      </c>
      <c r="P528" s="30">
        <f t="shared" si="496"/>
        <v>12581.300000000001</v>
      </c>
      <c r="Q528" s="31">
        <f t="shared" si="497"/>
        <v>22081.297600000002</v>
      </c>
      <c r="R528" s="65">
        <f>R529+R534</f>
        <v>-2663.1969600000002</v>
      </c>
      <c r="S528" s="65">
        <f t="shared" ref="S528:T528" si="521">S529+S534</f>
        <v>1796.9</v>
      </c>
      <c r="T528" s="65">
        <f t="shared" si="521"/>
        <v>1796.9</v>
      </c>
      <c r="U528" s="83">
        <f t="shared" ref="U528:U591" si="522">O528+R528</f>
        <v>14107.06971</v>
      </c>
      <c r="V528" s="83">
        <f t="shared" ref="V528:V591" si="523">P528+S528</f>
        <v>14378.2</v>
      </c>
      <c r="W528" s="83">
        <f t="shared" ref="W528:W591" si="524">Q528+T528</f>
        <v>23878.197600000003</v>
      </c>
      <c r="X528" s="83">
        <f>X529+X534</f>
        <v>5069.9103400000004</v>
      </c>
      <c r="Y528" s="83">
        <f t="shared" ref="Y528:Z528" si="525">Y529+Y534</f>
        <v>-116.96514000000001</v>
      </c>
      <c r="Z528" s="83">
        <f t="shared" si="525"/>
        <v>-121.94753</v>
      </c>
      <c r="AA528" s="83">
        <f t="shared" si="489"/>
        <v>19176.980049999998</v>
      </c>
      <c r="AB528" s="83">
        <f t="shared" si="490"/>
        <v>14261.23486</v>
      </c>
      <c r="AC528" s="83">
        <f t="shared" si="491"/>
        <v>23756.250070000002</v>
      </c>
    </row>
    <row r="529" spans="1:29" s="3" customFormat="1" ht="54" customHeight="1" x14ac:dyDescent="0.2">
      <c r="A529" s="34" t="s">
        <v>332</v>
      </c>
      <c r="B529" s="24">
        <v>94</v>
      </c>
      <c r="C529" s="25">
        <v>113</v>
      </c>
      <c r="D529" s="26">
        <v>11</v>
      </c>
      <c r="E529" s="27" t="s">
        <v>3</v>
      </c>
      <c r="F529" s="26" t="s">
        <v>2</v>
      </c>
      <c r="G529" s="28" t="s">
        <v>9</v>
      </c>
      <c r="H529" s="29" t="s">
        <v>7</v>
      </c>
      <c r="I529" s="30">
        <f>I531</f>
        <v>736.6</v>
      </c>
      <c r="J529" s="30">
        <f t="shared" ref="J529:K529" si="526">J531</f>
        <v>736.6</v>
      </c>
      <c r="K529" s="30">
        <f t="shared" si="526"/>
        <v>736.6</v>
      </c>
      <c r="L529" s="30"/>
      <c r="M529" s="30"/>
      <c r="N529" s="30"/>
      <c r="O529" s="30">
        <f t="shared" si="495"/>
        <v>736.6</v>
      </c>
      <c r="P529" s="30">
        <f t="shared" si="496"/>
        <v>736.6</v>
      </c>
      <c r="Q529" s="31">
        <f t="shared" si="497"/>
        <v>736.6</v>
      </c>
      <c r="R529" s="65"/>
      <c r="S529" s="65"/>
      <c r="T529" s="65"/>
      <c r="U529" s="83">
        <f t="shared" si="522"/>
        <v>736.6</v>
      </c>
      <c r="V529" s="83">
        <f t="shared" si="523"/>
        <v>736.6</v>
      </c>
      <c r="W529" s="83">
        <f t="shared" si="524"/>
        <v>736.6</v>
      </c>
      <c r="X529" s="83"/>
      <c r="Y529" s="83"/>
      <c r="Z529" s="83"/>
      <c r="AA529" s="83">
        <f t="shared" si="489"/>
        <v>736.6</v>
      </c>
      <c r="AB529" s="83">
        <f t="shared" si="490"/>
        <v>736.6</v>
      </c>
      <c r="AC529" s="83">
        <f t="shared" si="491"/>
        <v>736.6</v>
      </c>
    </row>
    <row r="530" spans="1:29" s="3" customFormat="1" ht="22.5" x14ac:dyDescent="0.2">
      <c r="A530" s="34" t="s">
        <v>360</v>
      </c>
      <c r="B530" s="24">
        <v>94</v>
      </c>
      <c r="C530" s="25">
        <v>113</v>
      </c>
      <c r="D530" s="26">
        <v>11</v>
      </c>
      <c r="E530" s="27">
        <v>1</v>
      </c>
      <c r="F530" s="26" t="s">
        <v>2</v>
      </c>
      <c r="G530" s="28">
        <v>0</v>
      </c>
      <c r="H530" s="29"/>
      <c r="I530" s="30">
        <f>I531</f>
        <v>736.6</v>
      </c>
      <c r="J530" s="30">
        <f t="shared" ref="J530:K530" si="527">J531</f>
        <v>736.6</v>
      </c>
      <c r="K530" s="30">
        <f t="shared" si="527"/>
        <v>736.6</v>
      </c>
      <c r="L530" s="30"/>
      <c r="M530" s="30"/>
      <c r="N530" s="30"/>
      <c r="O530" s="30">
        <f t="shared" si="495"/>
        <v>736.6</v>
      </c>
      <c r="P530" s="30">
        <f t="shared" si="496"/>
        <v>736.6</v>
      </c>
      <c r="Q530" s="31">
        <f t="shared" si="497"/>
        <v>736.6</v>
      </c>
      <c r="R530" s="65"/>
      <c r="S530" s="65"/>
      <c r="T530" s="65"/>
      <c r="U530" s="83">
        <f t="shared" si="522"/>
        <v>736.6</v>
      </c>
      <c r="V530" s="83">
        <f t="shared" si="523"/>
        <v>736.6</v>
      </c>
      <c r="W530" s="83">
        <f t="shared" si="524"/>
        <v>736.6</v>
      </c>
      <c r="X530" s="83"/>
      <c r="Y530" s="83"/>
      <c r="Z530" s="83"/>
      <c r="AA530" s="83">
        <f t="shared" si="489"/>
        <v>736.6</v>
      </c>
      <c r="AB530" s="83">
        <f t="shared" si="490"/>
        <v>736.6</v>
      </c>
      <c r="AC530" s="83">
        <f t="shared" si="491"/>
        <v>736.6</v>
      </c>
    </row>
    <row r="531" spans="1:29" s="3" customFormat="1" ht="22.5" x14ac:dyDescent="0.2">
      <c r="A531" s="23" t="s">
        <v>84</v>
      </c>
      <c r="B531" s="24">
        <v>94</v>
      </c>
      <c r="C531" s="25">
        <v>113</v>
      </c>
      <c r="D531" s="26">
        <v>11</v>
      </c>
      <c r="E531" s="27">
        <v>1</v>
      </c>
      <c r="F531" s="26" t="s">
        <v>2</v>
      </c>
      <c r="G531" s="28" t="s">
        <v>83</v>
      </c>
      <c r="H531" s="29" t="s">
        <v>7</v>
      </c>
      <c r="I531" s="30">
        <f>I532</f>
        <v>736.6</v>
      </c>
      <c r="J531" s="30">
        <f t="shared" ref="J531:K531" si="528">J532</f>
        <v>736.6</v>
      </c>
      <c r="K531" s="30">
        <f t="shared" si="528"/>
        <v>736.6</v>
      </c>
      <c r="L531" s="30"/>
      <c r="M531" s="30"/>
      <c r="N531" s="30"/>
      <c r="O531" s="30">
        <f t="shared" si="495"/>
        <v>736.6</v>
      </c>
      <c r="P531" s="30">
        <f t="shared" si="496"/>
        <v>736.6</v>
      </c>
      <c r="Q531" s="31">
        <f t="shared" si="497"/>
        <v>736.6</v>
      </c>
      <c r="R531" s="65"/>
      <c r="S531" s="65"/>
      <c r="T531" s="65"/>
      <c r="U531" s="83">
        <f t="shared" si="522"/>
        <v>736.6</v>
      </c>
      <c r="V531" s="83">
        <f t="shared" si="523"/>
        <v>736.6</v>
      </c>
      <c r="W531" s="83">
        <f t="shared" si="524"/>
        <v>736.6</v>
      </c>
      <c r="X531" s="83"/>
      <c r="Y531" s="83"/>
      <c r="Z531" s="83"/>
      <c r="AA531" s="83">
        <f t="shared" si="489"/>
        <v>736.6</v>
      </c>
      <c r="AB531" s="83">
        <f t="shared" si="490"/>
        <v>736.6</v>
      </c>
      <c r="AC531" s="83">
        <f t="shared" si="491"/>
        <v>736.6</v>
      </c>
    </row>
    <row r="532" spans="1:29" s="3" customFormat="1" ht="22.5" x14ac:dyDescent="0.2">
      <c r="A532" s="23" t="s">
        <v>14</v>
      </c>
      <c r="B532" s="24">
        <v>94</v>
      </c>
      <c r="C532" s="25">
        <v>113</v>
      </c>
      <c r="D532" s="26">
        <v>11</v>
      </c>
      <c r="E532" s="27">
        <v>1</v>
      </c>
      <c r="F532" s="26" t="s">
        <v>2</v>
      </c>
      <c r="G532" s="28" t="s">
        <v>83</v>
      </c>
      <c r="H532" s="29">
        <v>200</v>
      </c>
      <c r="I532" s="30">
        <f>I533</f>
        <v>736.6</v>
      </c>
      <c r="J532" s="30">
        <f t="shared" ref="J532:K532" si="529">J533</f>
        <v>736.6</v>
      </c>
      <c r="K532" s="30">
        <f t="shared" si="529"/>
        <v>736.6</v>
      </c>
      <c r="L532" s="30"/>
      <c r="M532" s="30"/>
      <c r="N532" s="30"/>
      <c r="O532" s="30">
        <f t="shared" si="495"/>
        <v>736.6</v>
      </c>
      <c r="P532" s="30">
        <f t="shared" si="496"/>
        <v>736.6</v>
      </c>
      <c r="Q532" s="31">
        <f t="shared" si="497"/>
        <v>736.6</v>
      </c>
      <c r="R532" s="65"/>
      <c r="S532" s="65"/>
      <c r="T532" s="65"/>
      <c r="U532" s="83">
        <f t="shared" si="522"/>
        <v>736.6</v>
      </c>
      <c r="V532" s="83">
        <f t="shared" si="523"/>
        <v>736.6</v>
      </c>
      <c r="W532" s="83">
        <f t="shared" si="524"/>
        <v>736.6</v>
      </c>
      <c r="X532" s="83"/>
      <c r="Y532" s="83"/>
      <c r="Z532" s="83"/>
      <c r="AA532" s="83">
        <f t="shared" si="489"/>
        <v>736.6</v>
      </c>
      <c r="AB532" s="83">
        <f t="shared" si="490"/>
        <v>736.6</v>
      </c>
      <c r="AC532" s="83">
        <f t="shared" si="491"/>
        <v>736.6</v>
      </c>
    </row>
    <row r="533" spans="1:29" s="3" customFormat="1" ht="22.5" x14ac:dyDescent="0.2">
      <c r="A533" s="23" t="s">
        <v>13</v>
      </c>
      <c r="B533" s="24">
        <v>94</v>
      </c>
      <c r="C533" s="25">
        <v>113</v>
      </c>
      <c r="D533" s="26">
        <v>11</v>
      </c>
      <c r="E533" s="27">
        <v>1</v>
      </c>
      <c r="F533" s="26" t="s">
        <v>2</v>
      </c>
      <c r="G533" s="28" t="s">
        <v>83</v>
      </c>
      <c r="H533" s="29">
        <v>240</v>
      </c>
      <c r="I533" s="30">
        <v>736.6</v>
      </c>
      <c r="J533" s="30">
        <v>736.6</v>
      </c>
      <c r="K533" s="30">
        <v>736.6</v>
      </c>
      <c r="L533" s="30"/>
      <c r="M533" s="30"/>
      <c r="N533" s="30"/>
      <c r="O533" s="30">
        <f t="shared" si="495"/>
        <v>736.6</v>
      </c>
      <c r="P533" s="30">
        <f t="shared" si="496"/>
        <v>736.6</v>
      </c>
      <c r="Q533" s="31">
        <f t="shared" si="497"/>
        <v>736.6</v>
      </c>
      <c r="R533" s="65"/>
      <c r="S533" s="65"/>
      <c r="T533" s="65"/>
      <c r="U533" s="83">
        <f t="shared" si="522"/>
        <v>736.6</v>
      </c>
      <c r="V533" s="83">
        <f t="shared" si="523"/>
        <v>736.6</v>
      </c>
      <c r="W533" s="83">
        <f t="shared" si="524"/>
        <v>736.6</v>
      </c>
      <c r="X533" s="83"/>
      <c r="Y533" s="83"/>
      <c r="Z533" s="83"/>
      <c r="AA533" s="83">
        <f t="shared" si="489"/>
        <v>736.6</v>
      </c>
      <c r="AB533" s="83">
        <f t="shared" si="490"/>
        <v>736.6</v>
      </c>
      <c r="AC533" s="83">
        <f t="shared" si="491"/>
        <v>736.6</v>
      </c>
    </row>
    <row r="534" spans="1:29" s="3" customFormat="1" ht="22.5" x14ac:dyDescent="0.2">
      <c r="A534" s="23" t="s">
        <v>10</v>
      </c>
      <c r="B534" s="24">
        <v>94</v>
      </c>
      <c r="C534" s="25">
        <v>113</v>
      </c>
      <c r="D534" s="26" t="s">
        <v>4</v>
      </c>
      <c r="E534" s="27">
        <v>0</v>
      </c>
      <c r="F534" s="26" t="s">
        <v>2</v>
      </c>
      <c r="G534" s="28" t="s">
        <v>9</v>
      </c>
      <c r="H534" s="29" t="s">
        <v>7</v>
      </c>
      <c r="I534" s="30">
        <f>I535+I538</f>
        <v>11488.1</v>
      </c>
      <c r="J534" s="30">
        <f>J535+J538</f>
        <v>11844.7</v>
      </c>
      <c r="K534" s="30">
        <f>K535+K538</f>
        <v>11844.7</v>
      </c>
      <c r="L534" s="30">
        <f>L538</f>
        <v>4545.5666700000002</v>
      </c>
      <c r="M534" s="30"/>
      <c r="N534" s="30">
        <f t="shared" ref="N534" si="530">N538</f>
        <v>9499.9976000000006</v>
      </c>
      <c r="O534" s="30">
        <f t="shared" si="495"/>
        <v>16033.666670000001</v>
      </c>
      <c r="P534" s="30">
        <f t="shared" si="496"/>
        <v>11844.7</v>
      </c>
      <c r="Q534" s="31">
        <f t="shared" si="497"/>
        <v>21344.6976</v>
      </c>
      <c r="R534" s="65">
        <f>R538</f>
        <v>-2663.1969600000002</v>
      </c>
      <c r="S534" s="65">
        <f t="shared" ref="S534:T534" si="531">S538</f>
        <v>1796.9</v>
      </c>
      <c r="T534" s="65">
        <f t="shared" si="531"/>
        <v>1796.9</v>
      </c>
      <c r="U534" s="83">
        <f t="shared" si="522"/>
        <v>13370.469710000001</v>
      </c>
      <c r="V534" s="83">
        <f t="shared" si="523"/>
        <v>13641.6</v>
      </c>
      <c r="W534" s="83">
        <f t="shared" si="524"/>
        <v>23141.597600000001</v>
      </c>
      <c r="X534" s="83">
        <f>X538+X535</f>
        <v>5069.9103400000004</v>
      </c>
      <c r="Y534" s="83">
        <f t="shared" ref="Y534:Z534" si="532">Y538</f>
        <v>-116.96514000000001</v>
      </c>
      <c r="Z534" s="83">
        <f t="shared" si="532"/>
        <v>-121.94753</v>
      </c>
      <c r="AA534" s="83">
        <f t="shared" si="489"/>
        <v>18440.38005</v>
      </c>
      <c r="AB534" s="83">
        <f t="shared" si="490"/>
        <v>13524.63486</v>
      </c>
      <c r="AC534" s="83">
        <f t="shared" si="491"/>
        <v>23019.65007</v>
      </c>
    </row>
    <row r="535" spans="1:29" s="3" customFormat="1" ht="33.75" x14ac:dyDescent="0.2">
      <c r="A535" s="23" t="s">
        <v>78</v>
      </c>
      <c r="B535" s="24">
        <v>94</v>
      </c>
      <c r="C535" s="25">
        <v>113</v>
      </c>
      <c r="D535" s="26" t="s">
        <v>4</v>
      </c>
      <c r="E535" s="27" t="s">
        <v>3</v>
      </c>
      <c r="F535" s="26" t="s">
        <v>2</v>
      </c>
      <c r="G535" s="28" t="s">
        <v>77</v>
      </c>
      <c r="H535" s="29" t="s">
        <v>7</v>
      </c>
      <c r="I535" s="30">
        <f>I536</f>
        <v>3000</v>
      </c>
      <c r="J535" s="30">
        <f t="shared" ref="J535:K536" si="533">J536</f>
        <v>3000</v>
      </c>
      <c r="K535" s="30">
        <f t="shared" si="533"/>
        <v>3000</v>
      </c>
      <c r="L535" s="30"/>
      <c r="M535" s="30"/>
      <c r="N535" s="30"/>
      <c r="O535" s="30">
        <f t="shared" si="495"/>
        <v>3000</v>
      </c>
      <c r="P535" s="30">
        <f t="shared" si="496"/>
        <v>3000</v>
      </c>
      <c r="Q535" s="31">
        <f t="shared" si="497"/>
        <v>3000</v>
      </c>
      <c r="R535" s="65"/>
      <c r="S535" s="65"/>
      <c r="T535" s="65"/>
      <c r="U535" s="83">
        <f t="shared" si="522"/>
        <v>3000</v>
      </c>
      <c r="V535" s="83">
        <f t="shared" si="523"/>
        <v>3000</v>
      </c>
      <c r="W535" s="83">
        <f t="shared" si="524"/>
        <v>3000</v>
      </c>
      <c r="X535" s="83">
        <f>X536</f>
        <v>5900</v>
      </c>
      <c r="Y535" s="83"/>
      <c r="Z535" s="83"/>
      <c r="AA535" s="83">
        <f t="shared" si="489"/>
        <v>8900</v>
      </c>
      <c r="AB535" s="83">
        <f t="shared" si="490"/>
        <v>3000</v>
      </c>
      <c r="AC535" s="83">
        <f t="shared" si="491"/>
        <v>3000</v>
      </c>
    </row>
    <row r="536" spans="1:29" s="3" customFormat="1" x14ac:dyDescent="0.2">
      <c r="A536" s="23" t="s">
        <v>72</v>
      </c>
      <c r="B536" s="24">
        <v>94</v>
      </c>
      <c r="C536" s="25">
        <v>113</v>
      </c>
      <c r="D536" s="26" t="s">
        <v>4</v>
      </c>
      <c r="E536" s="27" t="s">
        <v>3</v>
      </c>
      <c r="F536" s="26" t="s">
        <v>2</v>
      </c>
      <c r="G536" s="28" t="s">
        <v>77</v>
      </c>
      <c r="H536" s="29">
        <v>800</v>
      </c>
      <c r="I536" s="30">
        <f>I537</f>
        <v>3000</v>
      </c>
      <c r="J536" s="30">
        <f t="shared" si="533"/>
        <v>3000</v>
      </c>
      <c r="K536" s="30">
        <f t="shared" si="533"/>
        <v>3000</v>
      </c>
      <c r="L536" s="30"/>
      <c r="M536" s="30"/>
      <c r="N536" s="30"/>
      <c r="O536" s="30">
        <f t="shared" si="495"/>
        <v>3000</v>
      </c>
      <c r="P536" s="30">
        <f t="shared" si="496"/>
        <v>3000</v>
      </c>
      <c r="Q536" s="31">
        <f t="shared" si="497"/>
        <v>3000</v>
      </c>
      <c r="R536" s="65"/>
      <c r="S536" s="65"/>
      <c r="T536" s="65"/>
      <c r="U536" s="83">
        <f t="shared" si="522"/>
        <v>3000</v>
      </c>
      <c r="V536" s="83">
        <f t="shared" si="523"/>
        <v>3000</v>
      </c>
      <c r="W536" s="83">
        <f t="shared" si="524"/>
        <v>3000</v>
      </c>
      <c r="X536" s="83">
        <f>X537</f>
        <v>5900</v>
      </c>
      <c r="Y536" s="83"/>
      <c r="Z536" s="83"/>
      <c r="AA536" s="83">
        <f t="shared" si="489"/>
        <v>8900</v>
      </c>
      <c r="AB536" s="83">
        <f t="shared" si="490"/>
        <v>3000</v>
      </c>
      <c r="AC536" s="83">
        <f t="shared" si="491"/>
        <v>3000</v>
      </c>
    </row>
    <row r="537" spans="1:29" s="3" customFormat="1" x14ac:dyDescent="0.2">
      <c r="A537" s="23" t="s">
        <v>148</v>
      </c>
      <c r="B537" s="24">
        <v>94</v>
      </c>
      <c r="C537" s="25">
        <v>113</v>
      </c>
      <c r="D537" s="26" t="s">
        <v>4</v>
      </c>
      <c r="E537" s="27" t="s">
        <v>3</v>
      </c>
      <c r="F537" s="26" t="s">
        <v>2</v>
      </c>
      <c r="G537" s="28" t="s">
        <v>77</v>
      </c>
      <c r="H537" s="29">
        <v>870</v>
      </c>
      <c r="I537" s="30">
        <v>3000</v>
      </c>
      <c r="J537" s="30">
        <v>3000</v>
      </c>
      <c r="K537" s="30">
        <v>3000</v>
      </c>
      <c r="L537" s="30"/>
      <c r="M537" s="30"/>
      <c r="N537" s="30"/>
      <c r="O537" s="30">
        <f t="shared" si="495"/>
        <v>3000</v>
      </c>
      <c r="P537" s="30">
        <f t="shared" si="496"/>
        <v>3000</v>
      </c>
      <c r="Q537" s="31">
        <f t="shared" si="497"/>
        <v>3000</v>
      </c>
      <c r="R537" s="65"/>
      <c r="S537" s="65"/>
      <c r="T537" s="65"/>
      <c r="U537" s="83">
        <f t="shared" si="522"/>
        <v>3000</v>
      </c>
      <c r="V537" s="83">
        <f t="shared" si="523"/>
        <v>3000</v>
      </c>
      <c r="W537" s="83">
        <f t="shared" si="524"/>
        <v>3000</v>
      </c>
      <c r="X537" s="83">
        <v>5900</v>
      </c>
      <c r="Y537" s="83"/>
      <c r="Z537" s="83"/>
      <c r="AA537" s="83">
        <f t="shared" si="489"/>
        <v>8900</v>
      </c>
      <c r="AB537" s="83">
        <f t="shared" si="490"/>
        <v>3000</v>
      </c>
      <c r="AC537" s="83">
        <f t="shared" si="491"/>
        <v>3000</v>
      </c>
    </row>
    <row r="538" spans="1:29" s="3" customFormat="1" ht="56.25" x14ac:dyDescent="0.2">
      <c r="A538" s="23" t="s">
        <v>283</v>
      </c>
      <c r="B538" s="24">
        <v>94</v>
      </c>
      <c r="C538" s="25">
        <v>113</v>
      </c>
      <c r="D538" s="26" t="s">
        <v>4</v>
      </c>
      <c r="E538" s="27" t="s">
        <v>3</v>
      </c>
      <c r="F538" s="26" t="s">
        <v>2</v>
      </c>
      <c r="G538" s="28" t="s">
        <v>147</v>
      </c>
      <c r="H538" s="29" t="s">
        <v>7</v>
      </c>
      <c r="I538" s="30">
        <f>I539</f>
        <v>8488.1</v>
      </c>
      <c r="J538" s="30">
        <f t="shared" ref="J538:K538" si="534">J539</f>
        <v>8844.7000000000007</v>
      </c>
      <c r="K538" s="30">
        <f t="shared" si="534"/>
        <v>8844.7000000000007</v>
      </c>
      <c r="L538" s="30">
        <f>L539</f>
        <v>4545.5666700000002</v>
      </c>
      <c r="M538" s="30"/>
      <c r="N538" s="30">
        <f>N539</f>
        <v>9499.9976000000006</v>
      </c>
      <c r="O538" s="30">
        <f t="shared" si="495"/>
        <v>13033.666670000001</v>
      </c>
      <c r="P538" s="30">
        <f t="shared" si="496"/>
        <v>8844.7000000000007</v>
      </c>
      <c r="Q538" s="31">
        <f t="shared" si="497"/>
        <v>18344.6976</v>
      </c>
      <c r="R538" s="65">
        <f t="shared" ref="R538:T539" si="535">R539</f>
        <v>-2663.1969600000002</v>
      </c>
      <c r="S538" s="65">
        <f t="shared" si="535"/>
        <v>1796.9</v>
      </c>
      <c r="T538" s="65">
        <f t="shared" si="535"/>
        <v>1796.9</v>
      </c>
      <c r="U538" s="83">
        <f t="shared" si="522"/>
        <v>10370.469710000001</v>
      </c>
      <c r="V538" s="83">
        <f t="shared" si="523"/>
        <v>10641.6</v>
      </c>
      <c r="W538" s="83">
        <f t="shared" si="524"/>
        <v>20141.597600000001</v>
      </c>
      <c r="X538" s="83">
        <f t="shared" ref="X538:Z539" si="536">X539</f>
        <v>-830.08965999999998</v>
      </c>
      <c r="Y538" s="83">
        <f t="shared" si="536"/>
        <v>-116.96514000000001</v>
      </c>
      <c r="Z538" s="83">
        <f t="shared" si="536"/>
        <v>-121.94753</v>
      </c>
      <c r="AA538" s="83">
        <f t="shared" si="489"/>
        <v>9540.3800500000016</v>
      </c>
      <c r="AB538" s="83">
        <f t="shared" si="490"/>
        <v>10524.63486</v>
      </c>
      <c r="AC538" s="83">
        <f t="shared" si="491"/>
        <v>20019.65007</v>
      </c>
    </row>
    <row r="539" spans="1:29" s="3" customFormat="1" x14ac:dyDescent="0.2">
      <c r="A539" s="23" t="s">
        <v>72</v>
      </c>
      <c r="B539" s="24">
        <v>94</v>
      </c>
      <c r="C539" s="25">
        <v>113</v>
      </c>
      <c r="D539" s="26" t="s">
        <v>4</v>
      </c>
      <c r="E539" s="27" t="s">
        <v>3</v>
      </c>
      <c r="F539" s="26" t="s">
        <v>2</v>
      </c>
      <c r="G539" s="28" t="s">
        <v>147</v>
      </c>
      <c r="H539" s="29">
        <v>800</v>
      </c>
      <c r="I539" s="30">
        <f>I540</f>
        <v>8488.1</v>
      </c>
      <c r="J539" s="30">
        <f t="shared" ref="J539:K539" si="537">J540</f>
        <v>8844.7000000000007</v>
      </c>
      <c r="K539" s="30">
        <f t="shared" si="537"/>
        <v>8844.7000000000007</v>
      </c>
      <c r="L539" s="30">
        <f>L540</f>
        <v>4545.5666700000002</v>
      </c>
      <c r="M539" s="30"/>
      <c r="N539" s="30">
        <f>N540</f>
        <v>9499.9976000000006</v>
      </c>
      <c r="O539" s="30">
        <f t="shared" si="495"/>
        <v>13033.666670000001</v>
      </c>
      <c r="P539" s="30">
        <f t="shared" si="496"/>
        <v>8844.7000000000007</v>
      </c>
      <c r="Q539" s="31">
        <f t="shared" si="497"/>
        <v>18344.6976</v>
      </c>
      <c r="R539" s="65">
        <f t="shared" si="535"/>
        <v>-2663.1969600000002</v>
      </c>
      <c r="S539" s="65">
        <f t="shared" si="535"/>
        <v>1796.9</v>
      </c>
      <c r="T539" s="65">
        <f t="shared" si="535"/>
        <v>1796.9</v>
      </c>
      <c r="U539" s="83">
        <f t="shared" si="522"/>
        <v>10370.469710000001</v>
      </c>
      <c r="V539" s="83">
        <f t="shared" si="523"/>
        <v>10641.6</v>
      </c>
      <c r="W539" s="83">
        <f t="shared" si="524"/>
        <v>20141.597600000001</v>
      </c>
      <c r="X539" s="83">
        <f t="shared" si="536"/>
        <v>-830.08965999999998</v>
      </c>
      <c r="Y539" s="83">
        <f t="shared" si="536"/>
        <v>-116.96514000000001</v>
      </c>
      <c r="Z539" s="83">
        <f t="shared" si="536"/>
        <v>-121.94753</v>
      </c>
      <c r="AA539" s="83">
        <f t="shared" si="489"/>
        <v>9540.3800500000016</v>
      </c>
      <c r="AB539" s="83">
        <f t="shared" si="490"/>
        <v>10524.63486</v>
      </c>
      <c r="AC539" s="83">
        <f t="shared" si="491"/>
        <v>20019.65007</v>
      </c>
    </row>
    <row r="540" spans="1:29" s="3" customFormat="1" x14ac:dyDescent="0.2">
      <c r="A540" s="23" t="s">
        <v>148</v>
      </c>
      <c r="B540" s="24">
        <v>94</v>
      </c>
      <c r="C540" s="25">
        <v>113</v>
      </c>
      <c r="D540" s="26" t="s">
        <v>4</v>
      </c>
      <c r="E540" s="27" t="s">
        <v>3</v>
      </c>
      <c r="F540" s="26" t="s">
        <v>2</v>
      </c>
      <c r="G540" s="28" t="s">
        <v>147</v>
      </c>
      <c r="H540" s="29">
        <v>870</v>
      </c>
      <c r="I540" s="30">
        <f>9203.4-560-155.3</f>
        <v>8488.1</v>
      </c>
      <c r="J540" s="30">
        <f>9000-155.3</f>
        <v>8844.7000000000007</v>
      </c>
      <c r="K540" s="30">
        <f>9000-155.3</f>
        <v>8844.7000000000007</v>
      </c>
      <c r="L540" s="30">
        <f>-149.23333-69+5250-440-46.2</f>
        <v>4545.5666700000002</v>
      </c>
      <c r="M540" s="30"/>
      <c r="N540" s="30">
        <f>9500-0.0024</f>
        <v>9499.9976000000006</v>
      </c>
      <c r="O540" s="30">
        <f t="shared" si="495"/>
        <v>13033.666670000001</v>
      </c>
      <c r="P540" s="30">
        <f t="shared" si="496"/>
        <v>8844.7000000000007</v>
      </c>
      <c r="Q540" s="31">
        <f t="shared" si="497"/>
        <v>18344.6976</v>
      </c>
      <c r="R540" s="65">
        <f>-2499.9998-498.14279-426.47458+1901.9-546.07373-594.40606</f>
        <v>-2663.1969600000002</v>
      </c>
      <c r="S540" s="65">
        <f>1901.9-105</f>
        <v>1796.9</v>
      </c>
      <c r="T540" s="65">
        <f>1901.9-105</f>
        <v>1796.9</v>
      </c>
      <c r="U540" s="83">
        <f t="shared" si="522"/>
        <v>10370.469710000001</v>
      </c>
      <c r="V540" s="83">
        <f t="shared" si="523"/>
        <v>10641.6</v>
      </c>
      <c r="W540" s="83">
        <f t="shared" si="524"/>
        <v>20141.597600000001</v>
      </c>
      <c r="X540" s="83">
        <f>-115.79549-63.73158-59.35711-4.62-586.58548</f>
        <v>-830.08965999999998</v>
      </c>
      <c r="Y540" s="83">
        <f>-116.96514</f>
        <v>-116.96514000000001</v>
      </c>
      <c r="Z540" s="83">
        <f>-121.94753</f>
        <v>-121.94753</v>
      </c>
      <c r="AA540" s="83">
        <f t="shared" si="489"/>
        <v>9540.3800500000016</v>
      </c>
      <c r="AB540" s="83">
        <f t="shared" si="490"/>
        <v>10524.63486</v>
      </c>
      <c r="AC540" s="83">
        <f t="shared" si="491"/>
        <v>20019.65007</v>
      </c>
    </row>
    <row r="541" spans="1:29" s="3" customFormat="1" x14ac:dyDescent="0.2">
      <c r="A541" s="23" t="s">
        <v>146</v>
      </c>
      <c r="B541" s="24">
        <v>94</v>
      </c>
      <c r="C541" s="25">
        <v>200</v>
      </c>
      <c r="D541" s="26" t="s">
        <v>7</v>
      </c>
      <c r="E541" s="27" t="s">
        <v>7</v>
      </c>
      <c r="F541" s="26" t="s">
        <v>7</v>
      </c>
      <c r="G541" s="28" t="s">
        <v>7</v>
      </c>
      <c r="H541" s="29" t="s">
        <v>7</v>
      </c>
      <c r="I541" s="30">
        <f>I542</f>
        <v>3086.4</v>
      </c>
      <c r="J541" s="30">
        <f t="shared" ref="J541:K541" si="538">J542</f>
        <v>3099.4</v>
      </c>
      <c r="K541" s="30">
        <f t="shared" si="538"/>
        <v>3171.8</v>
      </c>
      <c r="L541" s="30"/>
      <c r="M541" s="30"/>
      <c r="N541" s="30"/>
      <c r="O541" s="30">
        <f t="shared" si="495"/>
        <v>3086.4</v>
      </c>
      <c r="P541" s="30">
        <f t="shared" si="496"/>
        <v>3099.4</v>
      </c>
      <c r="Q541" s="31">
        <f t="shared" si="497"/>
        <v>3171.8</v>
      </c>
      <c r="R541" s="65"/>
      <c r="S541" s="65"/>
      <c r="T541" s="65"/>
      <c r="U541" s="83">
        <f t="shared" si="522"/>
        <v>3086.4</v>
      </c>
      <c r="V541" s="83">
        <f t="shared" si="523"/>
        <v>3099.4</v>
      </c>
      <c r="W541" s="83">
        <f t="shared" si="524"/>
        <v>3171.8</v>
      </c>
      <c r="X541" s="83"/>
      <c r="Y541" s="83"/>
      <c r="Z541" s="83"/>
      <c r="AA541" s="83">
        <f t="shared" si="489"/>
        <v>3086.4</v>
      </c>
      <c r="AB541" s="83">
        <f t="shared" si="490"/>
        <v>3099.4</v>
      </c>
      <c r="AC541" s="83">
        <f t="shared" si="491"/>
        <v>3171.8</v>
      </c>
    </row>
    <row r="542" spans="1:29" s="3" customFormat="1" x14ac:dyDescent="0.2">
      <c r="A542" s="23" t="s">
        <v>145</v>
      </c>
      <c r="B542" s="24">
        <v>94</v>
      </c>
      <c r="C542" s="25">
        <v>203</v>
      </c>
      <c r="D542" s="26" t="s">
        <v>7</v>
      </c>
      <c r="E542" s="27" t="s">
        <v>7</v>
      </c>
      <c r="F542" s="26" t="s">
        <v>7</v>
      </c>
      <c r="G542" s="28" t="s">
        <v>7</v>
      </c>
      <c r="H542" s="29" t="s">
        <v>7</v>
      </c>
      <c r="I542" s="30">
        <f>I543</f>
        <v>3086.4</v>
      </c>
      <c r="J542" s="30">
        <f t="shared" ref="J542:K542" si="539">J543</f>
        <v>3099.4</v>
      </c>
      <c r="K542" s="30">
        <f t="shared" si="539"/>
        <v>3171.8</v>
      </c>
      <c r="L542" s="30"/>
      <c r="M542" s="30"/>
      <c r="N542" s="30"/>
      <c r="O542" s="30">
        <f t="shared" si="495"/>
        <v>3086.4</v>
      </c>
      <c r="P542" s="30">
        <f t="shared" si="496"/>
        <v>3099.4</v>
      </c>
      <c r="Q542" s="31">
        <f t="shared" si="497"/>
        <v>3171.8</v>
      </c>
      <c r="R542" s="65"/>
      <c r="S542" s="65"/>
      <c r="T542" s="65"/>
      <c r="U542" s="83">
        <f t="shared" si="522"/>
        <v>3086.4</v>
      </c>
      <c r="V542" s="83">
        <f t="shared" si="523"/>
        <v>3099.4</v>
      </c>
      <c r="W542" s="83">
        <f t="shared" si="524"/>
        <v>3171.8</v>
      </c>
      <c r="X542" s="83"/>
      <c r="Y542" s="83"/>
      <c r="Z542" s="83"/>
      <c r="AA542" s="83">
        <f t="shared" si="489"/>
        <v>3086.4</v>
      </c>
      <c r="AB542" s="83">
        <f t="shared" si="490"/>
        <v>3099.4</v>
      </c>
      <c r="AC542" s="83">
        <f t="shared" si="491"/>
        <v>3171.8</v>
      </c>
    </row>
    <row r="543" spans="1:29" s="3" customFormat="1" ht="56.25" x14ac:dyDescent="0.2">
      <c r="A543" s="34" t="s">
        <v>322</v>
      </c>
      <c r="B543" s="24">
        <v>94</v>
      </c>
      <c r="C543" s="25">
        <v>203</v>
      </c>
      <c r="D543" s="26">
        <v>12</v>
      </c>
      <c r="E543" s="27" t="s">
        <v>3</v>
      </c>
      <c r="F543" s="26" t="s">
        <v>2</v>
      </c>
      <c r="G543" s="28" t="s">
        <v>9</v>
      </c>
      <c r="H543" s="29" t="s">
        <v>7</v>
      </c>
      <c r="I543" s="30">
        <f>I544</f>
        <v>3086.4</v>
      </c>
      <c r="J543" s="30">
        <f t="shared" ref="J543:K543" si="540">J544</f>
        <v>3099.4</v>
      </c>
      <c r="K543" s="30">
        <f t="shared" si="540"/>
        <v>3171.8</v>
      </c>
      <c r="L543" s="30"/>
      <c r="M543" s="30"/>
      <c r="N543" s="30"/>
      <c r="O543" s="30">
        <f t="shared" si="495"/>
        <v>3086.4</v>
      </c>
      <c r="P543" s="30">
        <f t="shared" si="496"/>
        <v>3099.4</v>
      </c>
      <c r="Q543" s="31">
        <f t="shared" si="497"/>
        <v>3171.8</v>
      </c>
      <c r="R543" s="65"/>
      <c r="S543" s="65"/>
      <c r="T543" s="65"/>
      <c r="U543" s="83">
        <f t="shared" si="522"/>
        <v>3086.4</v>
      </c>
      <c r="V543" s="83">
        <f t="shared" si="523"/>
        <v>3099.4</v>
      </c>
      <c r="W543" s="83">
        <f t="shared" si="524"/>
        <v>3171.8</v>
      </c>
      <c r="X543" s="83"/>
      <c r="Y543" s="83"/>
      <c r="Z543" s="83"/>
      <c r="AA543" s="83">
        <f t="shared" si="489"/>
        <v>3086.4</v>
      </c>
      <c r="AB543" s="83">
        <f t="shared" si="490"/>
        <v>3099.4</v>
      </c>
      <c r="AC543" s="83">
        <f t="shared" si="491"/>
        <v>3171.8</v>
      </c>
    </row>
    <row r="544" spans="1:29" s="3" customFormat="1" ht="22.5" x14ac:dyDescent="0.2">
      <c r="A544" s="23" t="s">
        <v>144</v>
      </c>
      <c r="B544" s="24">
        <v>94</v>
      </c>
      <c r="C544" s="25">
        <v>203</v>
      </c>
      <c r="D544" s="26">
        <v>12</v>
      </c>
      <c r="E544" s="27" t="s">
        <v>3</v>
      </c>
      <c r="F544" s="26" t="s">
        <v>2</v>
      </c>
      <c r="G544" s="28" t="s">
        <v>142</v>
      </c>
      <c r="H544" s="29" t="s">
        <v>7</v>
      </c>
      <c r="I544" s="30">
        <f>I545</f>
        <v>3086.4</v>
      </c>
      <c r="J544" s="30">
        <f t="shared" ref="J544:K544" si="541">J545</f>
        <v>3099.4</v>
      </c>
      <c r="K544" s="30">
        <f t="shared" si="541"/>
        <v>3171.8</v>
      </c>
      <c r="L544" s="30"/>
      <c r="M544" s="30"/>
      <c r="N544" s="30"/>
      <c r="O544" s="30">
        <f t="shared" si="495"/>
        <v>3086.4</v>
      </c>
      <c r="P544" s="30">
        <f t="shared" si="496"/>
        <v>3099.4</v>
      </c>
      <c r="Q544" s="31">
        <f t="shared" si="497"/>
        <v>3171.8</v>
      </c>
      <c r="R544" s="65"/>
      <c r="S544" s="65"/>
      <c r="T544" s="65"/>
      <c r="U544" s="83">
        <f t="shared" si="522"/>
        <v>3086.4</v>
      </c>
      <c r="V544" s="83">
        <f t="shared" si="523"/>
        <v>3099.4</v>
      </c>
      <c r="W544" s="83">
        <f t="shared" si="524"/>
        <v>3171.8</v>
      </c>
      <c r="X544" s="83"/>
      <c r="Y544" s="83"/>
      <c r="Z544" s="83"/>
      <c r="AA544" s="83">
        <f t="shared" si="489"/>
        <v>3086.4</v>
      </c>
      <c r="AB544" s="83">
        <f t="shared" si="490"/>
        <v>3099.4</v>
      </c>
      <c r="AC544" s="83">
        <f t="shared" si="491"/>
        <v>3171.8</v>
      </c>
    </row>
    <row r="545" spans="1:29" s="3" customFormat="1" x14ac:dyDescent="0.2">
      <c r="A545" s="23" t="s">
        <v>29</v>
      </c>
      <c r="B545" s="24">
        <v>94</v>
      </c>
      <c r="C545" s="25">
        <v>203</v>
      </c>
      <c r="D545" s="26">
        <v>12</v>
      </c>
      <c r="E545" s="27" t="s">
        <v>3</v>
      </c>
      <c r="F545" s="26" t="s">
        <v>2</v>
      </c>
      <c r="G545" s="28" t="s">
        <v>142</v>
      </c>
      <c r="H545" s="29">
        <v>500</v>
      </c>
      <c r="I545" s="30">
        <f>I546</f>
        <v>3086.4</v>
      </c>
      <c r="J545" s="30">
        <f t="shared" ref="J545:K545" si="542">J546</f>
        <v>3099.4</v>
      </c>
      <c r="K545" s="30">
        <f t="shared" si="542"/>
        <v>3171.8</v>
      </c>
      <c r="L545" s="30"/>
      <c r="M545" s="30"/>
      <c r="N545" s="30"/>
      <c r="O545" s="30">
        <f t="shared" si="495"/>
        <v>3086.4</v>
      </c>
      <c r="P545" s="30">
        <f t="shared" si="496"/>
        <v>3099.4</v>
      </c>
      <c r="Q545" s="31">
        <f t="shared" si="497"/>
        <v>3171.8</v>
      </c>
      <c r="R545" s="65"/>
      <c r="S545" s="65"/>
      <c r="T545" s="65"/>
      <c r="U545" s="83">
        <f t="shared" si="522"/>
        <v>3086.4</v>
      </c>
      <c r="V545" s="83">
        <f t="shared" si="523"/>
        <v>3099.4</v>
      </c>
      <c r="W545" s="83">
        <f t="shared" si="524"/>
        <v>3171.8</v>
      </c>
      <c r="X545" s="83"/>
      <c r="Y545" s="83"/>
      <c r="Z545" s="83"/>
      <c r="AA545" s="83">
        <f t="shared" si="489"/>
        <v>3086.4</v>
      </c>
      <c r="AB545" s="83">
        <f t="shared" si="490"/>
        <v>3099.4</v>
      </c>
      <c r="AC545" s="83">
        <f t="shared" si="491"/>
        <v>3171.8</v>
      </c>
    </row>
    <row r="546" spans="1:29" s="3" customFormat="1" x14ac:dyDescent="0.2">
      <c r="A546" s="23" t="s">
        <v>143</v>
      </c>
      <c r="B546" s="24">
        <v>94</v>
      </c>
      <c r="C546" s="25">
        <v>203</v>
      </c>
      <c r="D546" s="26">
        <v>12</v>
      </c>
      <c r="E546" s="27" t="s">
        <v>3</v>
      </c>
      <c r="F546" s="26" t="s">
        <v>2</v>
      </c>
      <c r="G546" s="28" t="s">
        <v>142</v>
      </c>
      <c r="H546" s="29">
        <v>530</v>
      </c>
      <c r="I546" s="30">
        <v>3086.4</v>
      </c>
      <c r="J546" s="30">
        <v>3099.4</v>
      </c>
      <c r="K546" s="30">
        <v>3171.8</v>
      </c>
      <c r="L546" s="30"/>
      <c r="M546" s="30"/>
      <c r="N546" s="30"/>
      <c r="O546" s="30">
        <f t="shared" si="495"/>
        <v>3086.4</v>
      </c>
      <c r="P546" s="30">
        <f t="shared" si="496"/>
        <v>3099.4</v>
      </c>
      <c r="Q546" s="31">
        <f t="shared" si="497"/>
        <v>3171.8</v>
      </c>
      <c r="R546" s="65"/>
      <c r="S546" s="65"/>
      <c r="T546" s="65"/>
      <c r="U546" s="83">
        <f t="shared" si="522"/>
        <v>3086.4</v>
      </c>
      <c r="V546" s="83">
        <f t="shared" si="523"/>
        <v>3099.4</v>
      </c>
      <c r="W546" s="83">
        <f t="shared" si="524"/>
        <v>3171.8</v>
      </c>
      <c r="X546" s="83"/>
      <c r="Y546" s="83"/>
      <c r="Z546" s="83"/>
      <c r="AA546" s="83">
        <f t="shared" si="489"/>
        <v>3086.4</v>
      </c>
      <c r="AB546" s="83">
        <f t="shared" si="490"/>
        <v>3099.4</v>
      </c>
      <c r="AC546" s="83">
        <f t="shared" si="491"/>
        <v>3171.8</v>
      </c>
    </row>
    <row r="547" spans="1:29" s="3" customFormat="1" ht="22.5" x14ac:dyDescent="0.2">
      <c r="A547" s="23" t="s">
        <v>141</v>
      </c>
      <c r="B547" s="24">
        <v>94</v>
      </c>
      <c r="C547" s="25">
        <v>1300</v>
      </c>
      <c r="D547" s="26" t="s">
        <v>7</v>
      </c>
      <c r="E547" s="27" t="s">
        <v>7</v>
      </c>
      <c r="F547" s="26" t="s">
        <v>7</v>
      </c>
      <c r="G547" s="28" t="s">
        <v>7</v>
      </c>
      <c r="H547" s="29" t="s">
        <v>7</v>
      </c>
      <c r="I547" s="30">
        <f>I548</f>
        <v>2412.3000000000002</v>
      </c>
      <c r="J547" s="30">
        <f t="shared" ref="J547:K547" si="543">J548</f>
        <v>2413.1999999999998</v>
      </c>
      <c r="K547" s="30">
        <f t="shared" si="543"/>
        <v>2414.5</v>
      </c>
      <c r="L547" s="30"/>
      <c r="M547" s="30"/>
      <c r="N547" s="30"/>
      <c r="O547" s="30">
        <f t="shared" si="495"/>
        <v>2412.3000000000002</v>
      </c>
      <c r="P547" s="30">
        <f t="shared" si="496"/>
        <v>2413.1999999999998</v>
      </c>
      <c r="Q547" s="31">
        <f t="shared" si="497"/>
        <v>2414.5</v>
      </c>
      <c r="R547" s="65"/>
      <c r="S547" s="65"/>
      <c r="T547" s="65"/>
      <c r="U547" s="83">
        <f t="shared" si="522"/>
        <v>2412.3000000000002</v>
      </c>
      <c r="V547" s="83">
        <f t="shared" si="523"/>
        <v>2413.1999999999998</v>
      </c>
      <c r="W547" s="83">
        <f t="shared" si="524"/>
        <v>2414.5</v>
      </c>
      <c r="X547" s="83"/>
      <c r="Y547" s="83"/>
      <c r="Z547" s="83"/>
      <c r="AA547" s="83">
        <f t="shared" si="489"/>
        <v>2412.3000000000002</v>
      </c>
      <c r="AB547" s="83">
        <f t="shared" si="490"/>
        <v>2413.1999999999998</v>
      </c>
      <c r="AC547" s="83">
        <f t="shared" si="491"/>
        <v>2414.5</v>
      </c>
    </row>
    <row r="548" spans="1:29" s="3" customFormat="1" ht="22.5" x14ac:dyDescent="0.2">
      <c r="A548" s="23" t="s">
        <v>421</v>
      </c>
      <c r="B548" s="24">
        <v>94</v>
      </c>
      <c r="C548" s="25">
        <v>1301</v>
      </c>
      <c r="D548" s="26" t="s">
        <v>7</v>
      </c>
      <c r="E548" s="27" t="s">
        <v>7</v>
      </c>
      <c r="F548" s="26" t="s">
        <v>7</v>
      </c>
      <c r="G548" s="28" t="s">
        <v>7</v>
      </c>
      <c r="H548" s="29" t="s">
        <v>7</v>
      </c>
      <c r="I548" s="30">
        <f>I549</f>
        <v>2412.3000000000002</v>
      </c>
      <c r="J548" s="30">
        <f t="shared" ref="J548:K548" si="544">J549</f>
        <v>2413.1999999999998</v>
      </c>
      <c r="K548" s="30">
        <f t="shared" si="544"/>
        <v>2414.5</v>
      </c>
      <c r="L548" s="30"/>
      <c r="M548" s="30"/>
      <c r="N548" s="30"/>
      <c r="O548" s="30">
        <f t="shared" si="495"/>
        <v>2412.3000000000002</v>
      </c>
      <c r="P548" s="30">
        <f t="shared" si="496"/>
        <v>2413.1999999999998</v>
      </c>
      <c r="Q548" s="31">
        <f t="shared" si="497"/>
        <v>2414.5</v>
      </c>
      <c r="R548" s="65"/>
      <c r="S548" s="65"/>
      <c r="T548" s="65"/>
      <c r="U548" s="83">
        <f t="shared" si="522"/>
        <v>2412.3000000000002</v>
      </c>
      <c r="V548" s="83">
        <f t="shared" si="523"/>
        <v>2413.1999999999998</v>
      </c>
      <c r="W548" s="83">
        <f t="shared" si="524"/>
        <v>2414.5</v>
      </c>
      <c r="X548" s="83"/>
      <c r="Y548" s="83"/>
      <c r="Z548" s="83"/>
      <c r="AA548" s="83">
        <f t="shared" si="489"/>
        <v>2412.3000000000002</v>
      </c>
      <c r="AB548" s="83">
        <f t="shared" si="490"/>
        <v>2413.1999999999998</v>
      </c>
      <c r="AC548" s="83">
        <f t="shared" si="491"/>
        <v>2414.5</v>
      </c>
    </row>
    <row r="549" spans="1:29" s="3" customFormat="1" ht="56.25" x14ac:dyDescent="0.2">
      <c r="A549" s="34" t="s">
        <v>322</v>
      </c>
      <c r="B549" s="24">
        <v>94</v>
      </c>
      <c r="C549" s="25">
        <v>1301</v>
      </c>
      <c r="D549" s="26">
        <v>12</v>
      </c>
      <c r="E549" s="27" t="s">
        <v>3</v>
      </c>
      <c r="F549" s="26" t="s">
        <v>2</v>
      </c>
      <c r="G549" s="28" t="s">
        <v>9</v>
      </c>
      <c r="H549" s="29" t="s">
        <v>7</v>
      </c>
      <c r="I549" s="30">
        <f>I550</f>
        <v>2412.3000000000002</v>
      </c>
      <c r="J549" s="30">
        <f t="shared" ref="J549:K549" si="545">J550</f>
        <v>2413.1999999999998</v>
      </c>
      <c r="K549" s="30">
        <f t="shared" si="545"/>
        <v>2414.5</v>
      </c>
      <c r="L549" s="30"/>
      <c r="M549" s="30"/>
      <c r="N549" s="30"/>
      <c r="O549" s="30">
        <f t="shared" si="495"/>
        <v>2412.3000000000002</v>
      </c>
      <c r="P549" s="30">
        <f t="shared" si="496"/>
        <v>2413.1999999999998</v>
      </c>
      <c r="Q549" s="31">
        <f t="shared" si="497"/>
        <v>2414.5</v>
      </c>
      <c r="R549" s="65"/>
      <c r="S549" s="65"/>
      <c r="T549" s="65"/>
      <c r="U549" s="83">
        <f t="shared" si="522"/>
        <v>2412.3000000000002</v>
      </c>
      <c r="V549" s="83">
        <f t="shared" si="523"/>
        <v>2413.1999999999998</v>
      </c>
      <c r="W549" s="83">
        <f t="shared" si="524"/>
        <v>2414.5</v>
      </c>
      <c r="X549" s="83"/>
      <c r="Y549" s="83"/>
      <c r="Z549" s="83"/>
      <c r="AA549" s="83">
        <f t="shared" si="489"/>
        <v>2412.3000000000002</v>
      </c>
      <c r="AB549" s="83">
        <f t="shared" si="490"/>
        <v>2413.1999999999998</v>
      </c>
      <c r="AC549" s="83">
        <f t="shared" si="491"/>
        <v>2414.5</v>
      </c>
    </row>
    <row r="550" spans="1:29" s="3" customFormat="1" x14ac:dyDescent="0.2">
      <c r="A550" s="23" t="s">
        <v>139</v>
      </c>
      <c r="B550" s="24">
        <v>94</v>
      </c>
      <c r="C550" s="25">
        <v>1301</v>
      </c>
      <c r="D550" s="26">
        <v>12</v>
      </c>
      <c r="E550" s="27" t="s">
        <v>3</v>
      </c>
      <c r="F550" s="26" t="s">
        <v>2</v>
      </c>
      <c r="G550" s="28" t="s">
        <v>138</v>
      </c>
      <c r="H550" s="29" t="s">
        <v>7</v>
      </c>
      <c r="I550" s="30">
        <f>I551</f>
        <v>2412.3000000000002</v>
      </c>
      <c r="J550" s="30">
        <f t="shared" ref="J550:K550" si="546">J551</f>
        <v>2413.1999999999998</v>
      </c>
      <c r="K550" s="30">
        <f t="shared" si="546"/>
        <v>2414.5</v>
      </c>
      <c r="L550" s="30"/>
      <c r="M550" s="30"/>
      <c r="N550" s="30"/>
      <c r="O550" s="30">
        <f t="shared" si="495"/>
        <v>2412.3000000000002</v>
      </c>
      <c r="P550" s="30">
        <f t="shared" si="496"/>
        <v>2413.1999999999998</v>
      </c>
      <c r="Q550" s="31">
        <f t="shared" si="497"/>
        <v>2414.5</v>
      </c>
      <c r="R550" s="65"/>
      <c r="S550" s="65"/>
      <c r="T550" s="65"/>
      <c r="U550" s="83">
        <f t="shared" si="522"/>
        <v>2412.3000000000002</v>
      </c>
      <c r="V550" s="83">
        <f t="shared" si="523"/>
        <v>2413.1999999999998</v>
      </c>
      <c r="W550" s="83">
        <f t="shared" si="524"/>
        <v>2414.5</v>
      </c>
      <c r="X550" s="83"/>
      <c r="Y550" s="83"/>
      <c r="Z550" s="83"/>
      <c r="AA550" s="83">
        <f t="shared" si="489"/>
        <v>2412.3000000000002</v>
      </c>
      <c r="AB550" s="83">
        <f t="shared" si="490"/>
        <v>2413.1999999999998</v>
      </c>
      <c r="AC550" s="83">
        <f t="shared" si="491"/>
        <v>2414.5</v>
      </c>
    </row>
    <row r="551" spans="1:29" s="3" customFormat="1" x14ac:dyDescent="0.2">
      <c r="A551" s="23" t="s">
        <v>140</v>
      </c>
      <c r="B551" s="24">
        <v>94</v>
      </c>
      <c r="C551" s="25">
        <v>1301</v>
      </c>
      <c r="D551" s="26">
        <v>12</v>
      </c>
      <c r="E551" s="27" t="s">
        <v>3</v>
      </c>
      <c r="F551" s="26" t="s">
        <v>2</v>
      </c>
      <c r="G551" s="28" t="s">
        <v>138</v>
      </c>
      <c r="H551" s="29">
        <v>700</v>
      </c>
      <c r="I551" s="30">
        <f>I552</f>
        <v>2412.3000000000002</v>
      </c>
      <c r="J551" s="30">
        <f t="shared" ref="J551:K551" si="547">J552</f>
        <v>2413.1999999999998</v>
      </c>
      <c r="K551" s="30">
        <f t="shared" si="547"/>
        <v>2414.5</v>
      </c>
      <c r="L551" s="30"/>
      <c r="M551" s="30"/>
      <c r="N551" s="30"/>
      <c r="O551" s="30">
        <f t="shared" si="495"/>
        <v>2412.3000000000002</v>
      </c>
      <c r="P551" s="30">
        <f t="shared" si="496"/>
        <v>2413.1999999999998</v>
      </c>
      <c r="Q551" s="31">
        <f t="shared" si="497"/>
        <v>2414.5</v>
      </c>
      <c r="R551" s="65"/>
      <c r="S551" s="65"/>
      <c r="T551" s="65"/>
      <c r="U551" s="83">
        <f t="shared" si="522"/>
        <v>2412.3000000000002</v>
      </c>
      <c r="V551" s="83">
        <f t="shared" si="523"/>
        <v>2413.1999999999998</v>
      </c>
      <c r="W551" s="83">
        <f t="shared" si="524"/>
        <v>2414.5</v>
      </c>
      <c r="X551" s="83"/>
      <c r="Y551" s="83"/>
      <c r="Z551" s="83"/>
      <c r="AA551" s="83">
        <f t="shared" si="489"/>
        <v>2412.3000000000002</v>
      </c>
      <c r="AB551" s="83">
        <f t="shared" si="490"/>
        <v>2413.1999999999998</v>
      </c>
      <c r="AC551" s="83">
        <f t="shared" si="491"/>
        <v>2414.5</v>
      </c>
    </row>
    <row r="552" spans="1:29" s="3" customFormat="1" x14ac:dyDescent="0.2">
      <c r="A552" s="23" t="s">
        <v>139</v>
      </c>
      <c r="B552" s="24">
        <v>94</v>
      </c>
      <c r="C552" s="25">
        <v>1301</v>
      </c>
      <c r="D552" s="26">
        <v>12</v>
      </c>
      <c r="E552" s="27" t="s">
        <v>3</v>
      </c>
      <c r="F552" s="26" t="s">
        <v>2</v>
      </c>
      <c r="G552" s="28" t="s">
        <v>138</v>
      </c>
      <c r="H552" s="29">
        <v>730</v>
      </c>
      <c r="I552" s="30">
        <v>2412.3000000000002</v>
      </c>
      <c r="J552" s="30">
        <v>2413.1999999999998</v>
      </c>
      <c r="K552" s="30">
        <v>2414.5</v>
      </c>
      <c r="L552" s="30"/>
      <c r="M552" s="30"/>
      <c r="N552" s="30"/>
      <c r="O552" s="30">
        <f t="shared" si="495"/>
        <v>2412.3000000000002</v>
      </c>
      <c r="P552" s="30">
        <f t="shared" si="496"/>
        <v>2413.1999999999998</v>
      </c>
      <c r="Q552" s="31">
        <f t="shared" si="497"/>
        <v>2414.5</v>
      </c>
      <c r="R552" s="65"/>
      <c r="S552" s="65"/>
      <c r="T552" s="65"/>
      <c r="U552" s="83">
        <f t="shared" si="522"/>
        <v>2412.3000000000002</v>
      </c>
      <c r="V552" s="83">
        <f t="shared" si="523"/>
        <v>2413.1999999999998</v>
      </c>
      <c r="W552" s="83">
        <f t="shared" si="524"/>
        <v>2414.5</v>
      </c>
      <c r="X552" s="83"/>
      <c r="Y552" s="83"/>
      <c r="Z552" s="83"/>
      <c r="AA552" s="83">
        <f t="shared" si="489"/>
        <v>2412.3000000000002</v>
      </c>
      <c r="AB552" s="83">
        <f t="shared" si="490"/>
        <v>2413.1999999999998</v>
      </c>
      <c r="AC552" s="83">
        <f t="shared" si="491"/>
        <v>2414.5</v>
      </c>
    </row>
    <row r="553" spans="1:29" s="3" customFormat="1" ht="33.75" x14ac:dyDescent="0.2">
      <c r="A553" s="23" t="s">
        <v>34</v>
      </c>
      <c r="B553" s="24">
        <v>94</v>
      </c>
      <c r="C553" s="25">
        <v>1400</v>
      </c>
      <c r="D553" s="26" t="s">
        <v>7</v>
      </c>
      <c r="E553" s="27" t="s">
        <v>7</v>
      </c>
      <c r="F553" s="26" t="s">
        <v>7</v>
      </c>
      <c r="G553" s="28" t="s">
        <v>7</v>
      </c>
      <c r="H553" s="29" t="s">
        <v>7</v>
      </c>
      <c r="I553" s="30">
        <f>I554+I562</f>
        <v>24578.1</v>
      </c>
      <c r="J553" s="30">
        <f t="shared" ref="J553:K553" si="548">J554+J562</f>
        <v>5101.2000000000007</v>
      </c>
      <c r="K553" s="30">
        <f t="shared" si="548"/>
        <v>5101.2000000000007</v>
      </c>
      <c r="L553" s="30"/>
      <c r="M553" s="30"/>
      <c r="N553" s="30"/>
      <c r="O553" s="30">
        <f t="shared" si="495"/>
        <v>24578.1</v>
      </c>
      <c r="P553" s="30">
        <f t="shared" si="496"/>
        <v>5101.2000000000007</v>
      </c>
      <c r="Q553" s="31">
        <f t="shared" si="497"/>
        <v>5101.2000000000007</v>
      </c>
      <c r="R553" s="65"/>
      <c r="S553" s="65"/>
      <c r="T553" s="65"/>
      <c r="U553" s="83">
        <f t="shared" si="522"/>
        <v>24578.1</v>
      </c>
      <c r="V553" s="83">
        <f t="shared" si="523"/>
        <v>5101.2000000000007</v>
      </c>
      <c r="W553" s="83">
        <f t="shared" si="524"/>
        <v>5101.2000000000007</v>
      </c>
      <c r="X553" s="83">
        <f>X554+X562</f>
        <v>-788.50540999999998</v>
      </c>
      <c r="Y553" s="83"/>
      <c r="Z553" s="83"/>
      <c r="AA553" s="83">
        <f t="shared" si="489"/>
        <v>23789.594589999997</v>
      </c>
      <c r="AB553" s="83">
        <f t="shared" si="490"/>
        <v>5101.2000000000007</v>
      </c>
      <c r="AC553" s="83">
        <f t="shared" si="491"/>
        <v>5101.2000000000007</v>
      </c>
    </row>
    <row r="554" spans="1:29" s="3" customFormat="1" ht="33.75" x14ac:dyDescent="0.2">
      <c r="A554" s="23" t="s">
        <v>137</v>
      </c>
      <c r="B554" s="24">
        <v>94</v>
      </c>
      <c r="C554" s="25">
        <v>1401</v>
      </c>
      <c r="D554" s="26" t="s">
        <v>7</v>
      </c>
      <c r="E554" s="27" t="s">
        <v>7</v>
      </c>
      <c r="F554" s="26" t="s">
        <v>7</v>
      </c>
      <c r="G554" s="28" t="s">
        <v>7</v>
      </c>
      <c r="H554" s="29" t="s">
        <v>7</v>
      </c>
      <c r="I554" s="30">
        <f>I555</f>
        <v>6069.6</v>
      </c>
      <c r="J554" s="30">
        <f t="shared" ref="J554:K554" si="549">J555</f>
        <v>5101.2000000000007</v>
      </c>
      <c r="K554" s="30">
        <f t="shared" si="549"/>
        <v>5101.2000000000007</v>
      </c>
      <c r="L554" s="30"/>
      <c r="M554" s="30"/>
      <c r="N554" s="30"/>
      <c r="O554" s="30">
        <f t="shared" si="495"/>
        <v>6069.6</v>
      </c>
      <c r="P554" s="30">
        <f t="shared" si="496"/>
        <v>5101.2000000000007</v>
      </c>
      <c r="Q554" s="31">
        <f t="shared" si="497"/>
        <v>5101.2000000000007</v>
      </c>
      <c r="R554" s="65"/>
      <c r="S554" s="65"/>
      <c r="T554" s="65"/>
      <c r="U554" s="83">
        <f t="shared" si="522"/>
        <v>6069.6</v>
      </c>
      <c r="V554" s="83">
        <f t="shared" si="523"/>
        <v>5101.2000000000007</v>
      </c>
      <c r="W554" s="83">
        <f t="shared" si="524"/>
        <v>5101.2000000000007</v>
      </c>
      <c r="X554" s="83"/>
      <c r="Y554" s="83"/>
      <c r="Z554" s="83"/>
      <c r="AA554" s="83">
        <f t="shared" si="489"/>
        <v>6069.6</v>
      </c>
      <c r="AB554" s="83">
        <f t="shared" si="490"/>
        <v>5101.2000000000007</v>
      </c>
      <c r="AC554" s="83">
        <f t="shared" si="491"/>
        <v>5101.2000000000007</v>
      </c>
    </row>
    <row r="555" spans="1:29" s="3" customFormat="1" ht="56.25" x14ac:dyDescent="0.2">
      <c r="A555" s="34" t="s">
        <v>322</v>
      </c>
      <c r="B555" s="24">
        <v>94</v>
      </c>
      <c r="C555" s="25">
        <v>1401</v>
      </c>
      <c r="D555" s="26">
        <v>12</v>
      </c>
      <c r="E555" s="27" t="s">
        <v>3</v>
      </c>
      <c r="F555" s="26" t="s">
        <v>2</v>
      </c>
      <c r="G555" s="28" t="s">
        <v>9</v>
      </c>
      <c r="H555" s="29" t="s">
        <v>7</v>
      </c>
      <c r="I555" s="30">
        <f>I556+I559</f>
        <v>6069.6</v>
      </c>
      <c r="J555" s="30">
        <f t="shared" ref="J555:K555" si="550">J556+J559</f>
        <v>5101.2000000000007</v>
      </c>
      <c r="K555" s="30">
        <f t="shared" si="550"/>
        <v>5101.2000000000007</v>
      </c>
      <c r="L555" s="30"/>
      <c r="M555" s="30"/>
      <c r="N555" s="30"/>
      <c r="O555" s="30">
        <f t="shared" si="495"/>
        <v>6069.6</v>
      </c>
      <c r="P555" s="30">
        <f t="shared" si="496"/>
        <v>5101.2000000000007</v>
      </c>
      <c r="Q555" s="31">
        <f t="shared" si="497"/>
        <v>5101.2000000000007</v>
      </c>
      <c r="R555" s="65"/>
      <c r="S555" s="65"/>
      <c r="T555" s="65"/>
      <c r="U555" s="83">
        <f t="shared" si="522"/>
        <v>6069.6</v>
      </c>
      <c r="V555" s="83">
        <f t="shared" si="523"/>
        <v>5101.2000000000007</v>
      </c>
      <c r="W555" s="83">
        <f t="shared" si="524"/>
        <v>5101.2000000000007</v>
      </c>
      <c r="X555" s="83"/>
      <c r="Y555" s="83"/>
      <c r="Z555" s="83"/>
      <c r="AA555" s="83">
        <f t="shared" si="489"/>
        <v>6069.6</v>
      </c>
      <c r="AB555" s="83">
        <f t="shared" si="490"/>
        <v>5101.2000000000007</v>
      </c>
      <c r="AC555" s="83">
        <f t="shared" si="491"/>
        <v>5101.2000000000007</v>
      </c>
    </row>
    <row r="556" spans="1:29" s="3" customFormat="1" x14ac:dyDescent="0.2">
      <c r="A556" s="23" t="s">
        <v>136</v>
      </c>
      <c r="B556" s="24">
        <v>94</v>
      </c>
      <c r="C556" s="25">
        <v>1401</v>
      </c>
      <c r="D556" s="26">
        <v>12</v>
      </c>
      <c r="E556" s="27" t="s">
        <v>3</v>
      </c>
      <c r="F556" s="26" t="s">
        <v>2</v>
      </c>
      <c r="G556" s="28" t="s">
        <v>135</v>
      </c>
      <c r="H556" s="29" t="s">
        <v>7</v>
      </c>
      <c r="I556" s="30">
        <f>I557</f>
        <v>4841.7</v>
      </c>
      <c r="J556" s="30">
        <f t="shared" ref="J556:K556" si="551">J557</f>
        <v>3873.3</v>
      </c>
      <c r="K556" s="30">
        <f t="shared" si="551"/>
        <v>3873.3</v>
      </c>
      <c r="L556" s="30"/>
      <c r="M556" s="30"/>
      <c r="N556" s="30"/>
      <c r="O556" s="30">
        <f t="shared" si="495"/>
        <v>4841.7</v>
      </c>
      <c r="P556" s="30">
        <f t="shared" si="496"/>
        <v>3873.3</v>
      </c>
      <c r="Q556" s="31">
        <f t="shared" si="497"/>
        <v>3873.3</v>
      </c>
      <c r="R556" s="65"/>
      <c r="S556" s="65"/>
      <c r="T556" s="65"/>
      <c r="U556" s="83">
        <f t="shared" si="522"/>
        <v>4841.7</v>
      </c>
      <c r="V556" s="83">
        <f t="shared" si="523"/>
        <v>3873.3</v>
      </c>
      <c r="W556" s="83">
        <f t="shared" si="524"/>
        <v>3873.3</v>
      </c>
      <c r="X556" s="83"/>
      <c r="Y556" s="83"/>
      <c r="Z556" s="83"/>
      <c r="AA556" s="83">
        <f t="shared" si="489"/>
        <v>4841.7</v>
      </c>
      <c r="AB556" s="83">
        <f t="shared" si="490"/>
        <v>3873.3</v>
      </c>
      <c r="AC556" s="83">
        <f t="shared" si="491"/>
        <v>3873.3</v>
      </c>
    </row>
    <row r="557" spans="1:29" s="3" customFormat="1" x14ac:dyDescent="0.2">
      <c r="A557" s="23" t="s">
        <v>29</v>
      </c>
      <c r="B557" s="24">
        <v>94</v>
      </c>
      <c r="C557" s="25">
        <v>1401</v>
      </c>
      <c r="D557" s="26">
        <v>12</v>
      </c>
      <c r="E557" s="27" t="s">
        <v>3</v>
      </c>
      <c r="F557" s="26" t="s">
        <v>2</v>
      </c>
      <c r="G557" s="28" t="s">
        <v>135</v>
      </c>
      <c r="H557" s="29">
        <v>500</v>
      </c>
      <c r="I557" s="30">
        <f>I558</f>
        <v>4841.7</v>
      </c>
      <c r="J557" s="30">
        <f t="shared" ref="J557:K557" si="552">J558</f>
        <v>3873.3</v>
      </c>
      <c r="K557" s="30">
        <f t="shared" si="552"/>
        <v>3873.3</v>
      </c>
      <c r="L557" s="30"/>
      <c r="M557" s="30"/>
      <c r="N557" s="30"/>
      <c r="O557" s="30">
        <f t="shared" si="495"/>
        <v>4841.7</v>
      </c>
      <c r="P557" s="30">
        <f t="shared" si="496"/>
        <v>3873.3</v>
      </c>
      <c r="Q557" s="31">
        <f t="shared" si="497"/>
        <v>3873.3</v>
      </c>
      <c r="R557" s="65"/>
      <c r="S557" s="65"/>
      <c r="T557" s="65"/>
      <c r="U557" s="83">
        <f t="shared" si="522"/>
        <v>4841.7</v>
      </c>
      <c r="V557" s="83">
        <f t="shared" si="523"/>
        <v>3873.3</v>
      </c>
      <c r="W557" s="83">
        <f t="shared" si="524"/>
        <v>3873.3</v>
      </c>
      <c r="X557" s="83"/>
      <c r="Y557" s="83"/>
      <c r="Z557" s="83"/>
      <c r="AA557" s="83">
        <f t="shared" si="489"/>
        <v>4841.7</v>
      </c>
      <c r="AB557" s="83">
        <f t="shared" si="490"/>
        <v>3873.3</v>
      </c>
      <c r="AC557" s="83">
        <f t="shared" si="491"/>
        <v>3873.3</v>
      </c>
    </row>
    <row r="558" spans="1:29" s="3" customFormat="1" x14ac:dyDescent="0.2">
      <c r="A558" s="23" t="s">
        <v>131</v>
      </c>
      <c r="B558" s="24">
        <v>94</v>
      </c>
      <c r="C558" s="25">
        <v>1401</v>
      </c>
      <c r="D558" s="26">
        <v>12</v>
      </c>
      <c r="E558" s="27" t="s">
        <v>3</v>
      </c>
      <c r="F558" s="26" t="s">
        <v>2</v>
      </c>
      <c r="G558" s="28" t="s">
        <v>135</v>
      </c>
      <c r="H558" s="29">
        <v>510</v>
      </c>
      <c r="I558" s="30">
        <v>4841.7</v>
      </c>
      <c r="J558" s="30">
        <v>3873.3</v>
      </c>
      <c r="K558" s="30">
        <v>3873.3</v>
      </c>
      <c r="L558" s="30"/>
      <c r="M558" s="30"/>
      <c r="N558" s="30"/>
      <c r="O558" s="30">
        <f t="shared" si="495"/>
        <v>4841.7</v>
      </c>
      <c r="P558" s="30">
        <f t="shared" si="496"/>
        <v>3873.3</v>
      </c>
      <c r="Q558" s="31">
        <f t="shared" si="497"/>
        <v>3873.3</v>
      </c>
      <c r="R558" s="65"/>
      <c r="S558" s="65"/>
      <c r="T558" s="65"/>
      <c r="U558" s="83">
        <f t="shared" si="522"/>
        <v>4841.7</v>
      </c>
      <c r="V558" s="83">
        <f t="shared" si="523"/>
        <v>3873.3</v>
      </c>
      <c r="W558" s="83">
        <f t="shared" si="524"/>
        <v>3873.3</v>
      </c>
      <c r="X558" s="83"/>
      <c r="Y558" s="83"/>
      <c r="Z558" s="83"/>
      <c r="AA558" s="83">
        <f t="shared" si="489"/>
        <v>4841.7</v>
      </c>
      <c r="AB558" s="83">
        <f t="shared" si="490"/>
        <v>3873.3</v>
      </c>
      <c r="AC558" s="83">
        <f t="shared" si="491"/>
        <v>3873.3</v>
      </c>
    </row>
    <row r="559" spans="1:29" s="3" customFormat="1" ht="22.5" x14ac:dyDescent="0.2">
      <c r="A559" s="23" t="s">
        <v>134</v>
      </c>
      <c r="B559" s="24">
        <v>94</v>
      </c>
      <c r="C559" s="25">
        <v>1401</v>
      </c>
      <c r="D559" s="26">
        <v>12</v>
      </c>
      <c r="E559" s="27" t="s">
        <v>3</v>
      </c>
      <c r="F559" s="26" t="s">
        <v>2</v>
      </c>
      <c r="G559" s="28" t="s">
        <v>133</v>
      </c>
      <c r="H559" s="29" t="s">
        <v>7</v>
      </c>
      <c r="I559" s="30">
        <f>I560</f>
        <v>1227.9000000000001</v>
      </c>
      <c r="J559" s="30">
        <f t="shared" ref="J559:K559" si="553">J560</f>
        <v>1227.9000000000001</v>
      </c>
      <c r="K559" s="30">
        <f t="shared" si="553"/>
        <v>1227.9000000000001</v>
      </c>
      <c r="L559" s="30"/>
      <c r="M559" s="30"/>
      <c r="N559" s="30"/>
      <c r="O559" s="30">
        <f t="shared" si="495"/>
        <v>1227.9000000000001</v>
      </c>
      <c r="P559" s="30">
        <f t="shared" si="496"/>
        <v>1227.9000000000001</v>
      </c>
      <c r="Q559" s="31">
        <f t="shared" si="497"/>
        <v>1227.9000000000001</v>
      </c>
      <c r="R559" s="65"/>
      <c r="S559" s="65"/>
      <c r="T559" s="65"/>
      <c r="U559" s="83">
        <f t="shared" si="522"/>
        <v>1227.9000000000001</v>
      </c>
      <c r="V559" s="83">
        <f t="shared" si="523"/>
        <v>1227.9000000000001</v>
      </c>
      <c r="W559" s="83">
        <f t="shared" si="524"/>
        <v>1227.9000000000001</v>
      </c>
      <c r="X559" s="83"/>
      <c r="Y559" s="83"/>
      <c r="Z559" s="83"/>
      <c r="AA559" s="83">
        <f t="shared" si="489"/>
        <v>1227.9000000000001</v>
      </c>
      <c r="AB559" s="83">
        <f t="shared" si="490"/>
        <v>1227.9000000000001</v>
      </c>
      <c r="AC559" s="83">
        <f t="shared" si="491"/>
        <v>1227.9000000000001</v>
      </c>
    </row>
    <row r="560" spans="1:29" s="3" customFormat="1" x14ac:dyDescent="0.2">
      <c r="A560" s="23" t="s">
        <v>29</v>
      </c>
      <c r="B560" s="24">
        <v>94</v>
      </c>
      <c r="C560" s="25">
        <v>1401</v>
      </c>
      <c r="D560" s="26">
        <v>12</v>
      </c>
      <c r="E560" s="27" t="s">
        <v>3</v>
      </c>
      <c r="F560" s="26" t="s">
        <v>2</v>
      </c>
      <c r="G560" s="28" t="s">
        <v>133</v>
      </c>
      <c r="H560" s="29">
        <v>500</v>
      </c>
      <c r="I560" s="30">
        <f>I561</f>
        <v>1227.9000000000001</v>
      </c>
      <c r="J560" s="30">
        <f t="shared" ref="J560:K560" si="554">J561</f>
        <v>1227.9000000000001</v>
      </c>
      <c r="K560" s="30">
        <f t="shared" si="554"/>
        <v>1227.9000000000001</v>
      </c>
      <c r="L560" s="30"/>
      <c r="M560" s="30"/>
      <c r="N560" s="30"/>
      <c r="O560" s="30">
        <f t="shared" si="495"/>
        <v>1227.9000000000001</v>
      </c>
      <c r="P560" s="30">
        <f t="shared" si="496"/>
        <v>1227.9000000000001</v>
      </c>
      <c r="Q560" s="31">
        <f t="shared" si="497"/>
        <v>1227.9000000000001</v>
      </c>
      <c r="R560" s="65"/>
      <c r="S560" s="65"/>
      <c r="T560" s="65"/>
      <c r="U560" s="83">
        <f t="shared" si="522"/>
        <v>1227.9000000000001</v>
      </c>
      <c r="V560" s="83">
        <f t="shared" si="523"/>
        <v>1227.9000000000001</v>
      </c>
      <c r="W560" s="83">
        <f t="shared" si="524"/>
        <v>1227.9000000000001</v>
      </c>
      <c r="X560" s="83"/>
      <c r="Y560" s="83"/>
      <c r="Z560" s="83"/>
      <c r="AA560" s="83">
        <f t="shared" si="489"/>
        <v>1227.9000000000001</v>
      </c>
      <c r="AB560" s="83">
        <f t="shared" si="490"/>
        <v>1227.9000000000001</v>
      </c>
      <c r="AC560" s="83">
        <f t="shared" si="491"/>
        <v>1227.9000000000001</v>
      </c>
    </row>
    <row r="561" spans="1:29" s="3" customFormat="1" x14ac:dyDescent="0.2">
      <c r="A561" s="23" t="s">
        <v>131</v>
      </c>
      <c r="B561" s="24">
        <v>94</v>
      </c>
      <c r="C561" s="25">
        <v>1401</v>
      </c>
      <c r="D561" s="26">
        <v>12</v>
      </c>
      <c r="E561" s="27" t="s">
        <v>3</v>
      </c>
      <c r="F561" s="26" t="s">
        <v>2</v>
      </c>
      <c r="G561" s="28" t="s">
        <v>133</v>
      </c>
      <c r="H561" s="29">
        <v>510</v>
      </c>
      <c r="I561" s="30">
        <v>1227.9000000000001</v>
      </c>
      <c r="J561" s="30">
        <v>1227.9000000000001</v>
      </c>
      <c r="K561" s="30">
        <v>1227.9000000000001</v>
      </c>
      <c r="L561" s="30"/>
      <c r="M561" s="30"/>
      <c r="N561" s="30"/>
      <c r="O561" s="30">
        <f t="shared" si="495"/>
        <v>1227.9000000000001</v>
      </c>
      <c r="P561" s="30">
        <f t="shared" si="496"/>
        <v>1227.9000000000001</v>
      </c>
      <c r="Q561" s="31">
        <f t="shared" si="497"/>
        <v>1227.9000000000001</v>
      </c>
      <c r="R561" s="65"/>
      <c r="S561" s="65"/>
      <c r="T561" s="65"/>
      <c r="U561" s="83">
        <f t="shared" si="522"/>
        <v>1227.9000000000001</v>
      </c>
      <c r="V561" s="83">
        <f t="shared" si="523"/>
        <v>1227.9000000000001</v>
      </c>
      <c r="W561" s="83">
        <f t="shared" si="524"/>
        <v>1227.9000000000001</v>
      </c>
      <c r="X561" s="83"/>
      <c r="Y561" s="83"/>
      <c r="Z561" s="83"/>
      <c r="AA561" s="83">
        <f t="shared" si="489"/>
        <v>1227.9000000000001</v>
      </c>
      <c r="AB561" s="83">
        <f t="shared" si="490"/>
        <v>1227.9000000000001</v>
      </c>
      <c r="AC561" s="83">
        <f t="shared" si="491"/>
        <v>1227.9000000000001</v>
      </c>
    </row>
    <row r="562" spans="1:29" s="3" customFormat="1" x14ac:dyDescent="0.2">
      <c r="A562" s="23" t="s">
        <v>33</v>
      </c>
      <c r="B562" s="24">
        <v>94</v>
      </c>
      <c r="C562" s="25">
        <v>1403</v>
      </c>
      <c r="D562" s="26" t="s">
        <v>7</v>
      </c>
      <c r="E562" s="27" t="s">
        <v>7</v>
      </c>
      <c r="F562" s="26" t="s">
        <v>7</v>
      </c>
      <c r="G562" s="28" t="s">
        <v>7</v>
      </c>
      <c r="H562" s="29" t="s">
        <v>7</v>
      </c>
      <c r="I562" s="30">
        <f>I563</f>
        <v>18508.5</v>
      </c>
      <c r="J562" s="30">
        <f t="shared" ref="J562:K562" si="555">J563</f>
        <v>0</v>
      </c>
      <c r="K562" s="30">
        <f t="shared" si="555"/>
        <v>0</v>
      </c>
      <c r="L562" s="30"/>
      <c r="M562" s="30"/>
      <c r="N562" s="30"/>
      <c r="O562" s="30">
        <f t="shared" si="495"/>
        <v>18508.5</v>
      </c>
      <c r="P562" s="30">
        <f t="shared" si="496"/>
        <v>0</v>
      </c>
      <c r="Q562" s="31">
        <f t="shared" si="497"/>
        <v>0</v>
      </c>
      <c r="R562" s="65"/>
      <c r="S562" s="65"/>
      <c r="T562" s="65"/>
      <c r="U562" s="83">
        <f t="shared" si="522"/>
        <v>18508.5</v>
      </c>
      <c r="V562" s="83">
        <f t="shared" si="523"/>
        <v>0</v>
      </c>
      <c r="W562" s="83">
        <f t="shared" si="524"/>
        <v>0</v>
      </c>
      <c r="X562" s="83">
        <f>X563</f>
        <v>-788.50540999999998</v>
      </c>
      <c r="Y562" s="83"/>
      <c r="Z562" s="83"/>
      <c r="AA562" s="83">
        <f t="shared" ref="AA562:AA625" si="556">U562+X562</f>
        <v>17719.994589999998</v>
      </c>
      <c r="AB562" s="83">
        <f t="shared" ref="AB562:AB625" si="557">V562+Y562</f>
        <v>0</v>
      </c>
      <c r="AC562" s="83">
        <f t="shared" ref="AC562:AC625" si="558">W562+Z562</f>
        <v>0</v>
      </c>
    </row>
    <row r="563" spans="1:29" s="3" customFormat="1" ht="56.25" x14ac:dyDescent="0.2">
      <c r="A563" s="34" t="s">
        <v>322</v>
      </c>
      <c r="B563" s="24">
        <v>94</v>
      </c>
      <c r="C563" s="25">
        <v>1403</v>
      </c>
      <c r="D563" s="26">
        <v>12</v>
      </c>
      <c r="E563" s="27" t="s">
        <v>3</v>
      </c>
      <c r="F563" s="26" t="s">
        <v>2</v>
      </c>
      <c r="G563" s="28" t="s">
        <v>9</v>
      </c>
      <c r="H563" s="29" t="s">
        <v>7</v>
      </c>
      <c r="I563" s="30">
        <f>I564</f>
        <v>18508.5</v>
      </c>
      <c r="J563" s="30">
        <f t="shared" ref="J563:K563" si="559">J564</f>
        <v>0</v>
      </c>
      <c r="K563" s="30">
        <f t="shared" si="559"/>
        <v>0</v>
      </c>
      <c r="L563" s="30"/>
      <c r="M563" s="30"/>
      <c r="N563" s="30"/>
      <c r="O563" s="30">
        <f t="shared" si="495"/>
        <v>18508.5</v>
      </c>
      <c r="P563" s="30">
        <f t="shared" si="496"/>
        <v>0</v>
      </c>
      <c r="Q563" s="31">
        <f t="shared" si="497"/>
        <v>0</v>
      </c>
      <c r="R563" s="65"/>
      <c r="S563" s="65"/>
      <c r="T563" s="65"/>
      <c r="U563" s="83">
        <f t="shared" si="522"/>
        <v>18508.5</v>
      </c>
      <c r="V563" s="83">
        <f t="shared" si="523"/>
        <v>0</v>
      </c>
      <c r="W563" s="83">
        <f t="shared" si="524"/>
        <v>0</v>
      </c>
      <c r="X563" s="83">
        <f>X564</f>
        <v>-788.50540999999998</v>
      </c>
      <c r="Y563" s="83"/>
      <c r="Z563" s="83"/>
      <c r="AA563" s="83">
        <f t="shared" si="556"/>
        <v>17719.994589999998</v>
      </c>
      <c r="AB563" s="83">
        <f t="shared" si="557"/>
        <v>0</v>
      </c>
      <c r="AC563" s="83">
        <f t="shared" si="558"/>
        <v>0</v>
      </c>
    </row>
    <row r="564" spans="1:29" s="3" customFormat="1" ht="22.5" x14ac:dyDescent="0.2">
      <c r="A564" s="23" t="s">
        <v>132</v>
      </c>
      <c r="B564" s="24">
        <v>94</v>
      </c>
      <c r="C564" s="25">
        <v>1403</v>
      </c>
      <c r="D564" s="26">
        <v>12</v>
      </c>
      <c r="E564" s="27" t="s">
        <v>3</v>
      </c>
      <c r="F564" s="26" t="s">
        <v>2</v>
      </c>
      <c r="G564" s="28" t="s">
        <v>130</v>
      </c>
      <c r="H564" s="29" t="s">
        <v>7</v>
      </c>
      <c r="I564" s="30">
        <f>I565</f>
        <v>18508.5</v>
      </c>
      <c r="J564" s="30">
        <f t="shared" ref="J564:K564" si="560">J565</f>
        <v>0</v>
      </c>
      <c r="K564" s="30">
        <f t="shared" si="560"/>
        <v>0</v>
      </c>
      <c r="L564" s="30"/>
      <c r="M564" s="30"/>
      <c r="N564" s="30"/>
      <c r="O564" s="30">
        <f t="shared" si="495"/>
        <v>18508.5</v>
      </c>
      <c r="P564" s="30">
        <f t="shared" si="496"/>
        <v>0</v>
      </c>
      <c r="Q564" s="31">
        <f t="shared" si="497"/>
        <v>0</v>
      </c>
      <c r="R564" s="65"/>
      <c r="S564" s="65"/>
      <c r="T564" s="65"/>
      <c r="U564" s="83">
        <f t="shared" si="522"/>
        <v>18508.5</v>
      </c>
      <c r="V564" s="83">
        <f t="shared" si="523"/>
        <v>0</v>
      </c>
      <c r="W564" s="83">
        <f t="shared" si="524"/>
        <v>0</v>
      </c>
      <c r="X564" s="83">
        <f>X565</f>
        <v>-788.50540999999998</v>
      </c>
      <c r="Y564" s="83"/>
      <c r="Z564" s="83"/>
      <c r="AA564" s="83">
        <f t="shared" si="556"/>
        <v>17719.994589999998</v>
      </c>
      <c r="AB564" s="83">
        <f t="shared" si="557"/>
        <v>0</v>
      </c>
      <c r="AC564" s="83">
        <f t="shared" si="558"/>
        <v>0</v>
      </c>
    </row>
    <row r="565" spans="1:29" s="3" customFormat="1" x14ac:dyDescent="0.2">
      <c r="A565" s="23" t="s">
        <v>29</v>
      </c>
      <c r="B565" s="24">
        <v>94</v>
      </c>
      <c r="C565" s="25">
        <v>1403</v>
      </c>
      <c r="D565" s="26">
        <v>12</v>
      </c>
      <c r="E565" s="27" t="s">
        <v>3</v>
      </c>
      <c r="F565" s="26" t="s">
        <v>2</v>
      </c>
      <c r="G565" s="28" t="s">
        <v>130</v>
      </c>
      <c r="H565" s="29">
        <v>500</v>
      </c>
      <c r="I565" s="30">
        <f>I566</f>
        <v>18508.5</v>
      </c>
      <c r="J565" s="30">
        <f t="shared" ref="J565:K565" si="561">J566</f>
        <v>0</v>
      </c>
      <c r="K565" s="30">
        <f t="shared" si="561"/>
        <v>0</v>
      </c>
      <c r="L565" s="30"/>
      <c r="M565" s="30"/>
      <c r="N565" s="30"/>
      <c r="O565" s="30">
        <f t="shared" si="495"/>
        <v>18508.5</v>
      </c>
      <c r="P565" s="30">
        <f t="shared" si="496"/>
        <v>0</v>
      </c>
      <c r="Q565" s="31">
        <f t="shared" si="497"/>
        <v>0</v>
      </c>
      <c r="R565" s="65"/>
      <c r="S565" s="65"/>
      <c r="T565" s="65"/>
      <c r="U565" s="83">
        <f t="shared" si="522"/>
        <v>18508.5</v>
      </c>
      <c r="V565" s="83">
        <f t="shared" si="523"/>
        <v>0</v>
      </c>
      <c r="W565" s="83">
        <f t="shared" si="524"/>
        <v>0</v>
      </c>
      <c r="X565" s="83">
        <f>X566</f>
        <v>-788.50540999999998</v>
      </c>
      <c r="Y565" s="83"/>
      <c r="Z565" s="83"/>
      <c r="AA565" s="83">
        <f t="shared" si="556"/>
        <v>17719.994589999998</v>
      </c>
      <c r="AB565" s="83">
        <f t="shared" si="557"/>
        <v>0</v>
      </c>
      <c r="AC565" s="83">
        <f t="shared" si="558"/>
        <v>0</v>
      </c>
    </row>
    <row r="566" spans="1:29" s="3" customFormat="1" x14ac:dyDescent="0.2">
      <c r="A566" s="23" t="s">
        <v>28</v>
      </c>
      <c r="B566" s="24">
        <v>94</v>
      </c>
      <c r="C566" s="25">
        <v>1403</v>
      </c>
      <c r="D566" s="26">
        <v>12</v>
      </c>
      <c r="E566" s="27" t="s">
        <v>3</v>
      </c>
      <c r="F566" s="26" t="s">
        <v>2</v>
      </c>
      <c r="G566" s="28" t="s">
        <v>130</v>
      </c>
      <c r="H566" s="29">
        <v>540</v>
      </c>
      <c r="I566" s="30">
        <v>18508.5</v>
      </c>
      <c r="J566" s="30"/>
      <c r="K566" s="30"/>
      <c r="L566" s="30"/>
      <c r="M566" s="30"/>
      <c r="N566" s="30"/>
      <c r="O566" s="30">
        <f t="shared" si="495"/>
        <v>18508.5</v>
      </c>
      <c r="P566" s="30">
        <f t="shared" si="496"/>
        <v>0</v>
      </c>
      <c r="Q566" s="31">
        <f t="shared" si="497"/>
        <v>0</v>
      </c>
      <c r="R566" s="65"/>
      <c r="S566" s="65"/>
      <c r="T566" s="65"/>
      <c r="U566" s="83">
        <f t="shared" si="522"/>
        <v>18508.5</v>
      </c>
      <c r="V566" s="83">
        <f t="shared" si="523"/>
        <v>0</v>
      </c>
      <c r="W566" s="83">
        <f t="shared" si="524"/>
        <v>0</v>
      </c>
      <c r="X566" s="83">
        <v>-788.50540999999998</v>
      </c>
      <c r="Y566" s="83"/>
      <c r="Z566" s="83"/>
      <c r="AA566" s="83">
        <f t="shared" si="556"/>
        <v>17719.994589999998</v>
      </c>
      <c r="AB566" s="83">
        <f t="shared" si="557"/>
        <v>0</v>
      </c>
      <c r="AC566" s="83">
        <f t="shared" si="558"/>
        <v>0</v>
      </c>
    </row>
    <row r="567" spans="1:29" s="3" customFormat="1" ht="33.75" x14ac:dyDescent="0.2">
      <c r="A567" s="34" t="s">
        <v>129</v>
      </c>
      <c r="B567" s="35">
        <v>136</v>
      </c>
      <c r="C567" s="36" t="s">
        <v>7</v>
      </c>
      <c r="D567" s="37" t="s">
        <v>7</v>
      </c>
      <c r="E567" s="38" t="s">
        <v>7</v>
      </c>
      <c r="F567" s="37" t="s">
        <v>7</v>
      </c>
      <c r="G567" s="39" t="s">
        <v>7</v>
      </c>
      <c r="H567" s="40" t="s">
        <v>7</v>
      </c>
      <c r="I567" s="41">
        <f>I568+I584+I611</f>
        <v>10326.200000000001</v>
      </c>
      <c r="J567" s="41">
        <f t="shared" ref="J567:K567" si="562">J568+J584+J611</f>
        <v>10371.799999999999</v>
      </c>
      <c r="K567" s="41">
        <f t="shared" si="562"/>
        <v>10684.4</v>
      </c>
      <c r="L567" s="41">
        <f>L568+L584+L611</f>
        <v>4800.3558899999998</v>
      </c>
      <c r="M567" s="41">
        <f t="shared" ref="M567:N567" si="563">M568+M584+M611</f>
        <v>4405.2731400000002</v>
      </c>
      <c r="N567" s="41">
        <f t="shared" si="563"/>
        <v>8253.4769099999994</v>
      </c>
      <c r="O567" s="41">
        <f t="shared" si="495"/>
        <v>15126.55589</v>
      </c>
      <c r="P567" s="41">
        <f t="shared" si="496"/>
        <v>14777.07314</v>
      </c>
      <c r="Q567" s="42">
        <f t="shared" si="497"/>
        <v>18937.876909999999</v>
      </c>
      <c r="R567" s="66"/>
      <c r="S567" s="66"/>
      <c r="T567" s="66"/>
      <c r="U567" s="64">
        <f t="shared" si="522"/>
        <v>15126.55589</v>
      </c>
      <c r="V567" s="64">
        <f t="shared" si="523"/>
        <v>14777.07314</v>
      </c>
      <c r="W567" s="64">
        <f t="shared" si="524"/>
        <v>18937.876909999999</v>
      </c>
      <c r="X567" s="64"/>
      <c r="Y567" s="64"/>
      <c r="Z567" s="64"/>
      <c r="AA567" s="64">
        <f t="shared" si="556"/>
        <v>15126.55589</v>
      </c>
      <c r="AB567" s="64">
        <f t="shared" si="557"/>
        <v>14777.07314</v>
      </c>
      <c r="AC567" s="64">
        <f t="shared" si="558"/>
        <v>18937.876909999999</v>
      </c>
    </row>
    <row r="568" spans="1:29" s="3" customFormat="1" x14ac:dyDescent="0.2">
      <c r="A568" s="23" t="s">
        <v>26</v>
      </c>
      <c r="B568" s="24">
        <v>136</v>
      </c>
      <c r="C568" s="25">
        <v>100</v>
      </c>
      <c r="D568" s="26" t="s">
        <v>7</v>
      </c>
      <c r="E568" s="27" t="s">
        <v>7</v>
      </c>
      <c r="F568" s="26" t="s">
        <v>7</v>
      </c>
      <c r="G568" s="28" t="s">
        <v>7</v>
      </c>
      <c r="H568" s="29" t="s">
        <v>7</v>
      </c>
      <c r="I568" s="30">
        <f>I569+I574</f>
        <v>967.5</v>
      </c>
      <c r="J568" s="30">
        <f t="shared" ref="J568:K568" si="564">J569+J574</f>
        <v>949.6</v>
      </c>
      <c r="K568" s="30">
        <f t="shared" si="564"/>
        <v>949.6</v>
      </c>
      <c r="L568" s="30"/>
      <c r="M568" s="30"/>
      <c r="N568" s="30"/>
      <c r="O568" s="30">
        <f t="shared" si="495"/>
        <v>967.5</v>
      </c>
      <c r="P568" s="30">
        <f t="shared" si="496"/>
        <v>949.6</v>
      </c>
      <c r="Q568" s="31">
        <f t="shared" si="497"/>
        <v>949.6</v>
      </c>
      <c r="R568" s="65"/>
      <c r="S568" s="65"/>
      <c r="T568" s="65"/>
      <c r="U568" s="83">
        <f t="shared" si="522"/>
        <v>967.5</v>
      </c>
      <c r="V568" s="83">
        <f t="shared" si="523"/>
        <v>949.6</v>
      </c>
      <c r="W568" s="83">
        <f t="shared" si="524"/>
        <v>949.6</v>
      </c>
      <c r="X568" s="83"/>
      <c r="Y568" s="83"/>
      <c r="Z568" s="83"/>
      <c r="AA568" s="83">
        <f t="shared" si="556"/>
        <v>967.5</v>
      </c>
      <c r="AB568" s="83">
        <f t="shared" si="557"/>
        <v>949.6</v>
      </c>
      <c r="AC568" s="83">
        <f t="shared" si="558"/>
        <v>949.6</v>
      </c>
    </row>
    <row r="569" spans="1:29" s="3" customFormat="1" ht="40.5" customHeight="1" x14ac:dyDescent="0.2">
      <c r="A569" s="23" t="s">
        <v>96</v>
      </c>
      <c r="B569" s="24">
        <v>136</v>
      </c>
      <c r="C569" s="25">
        <v>104</v>
      </c>
      <c r="D569" s="26" t="s">
        <v>7</v>
      </c>
      <c r="E569" s="27" t="s">
        <v>7</v>
      </c>
      <c r="F569" s="26" t="s">
        <v>7</v>
      </c>
      <c r="G569" s="28" t="s">
        <v>7</v>
      </c>
      <c r="H569" s="29" t="s">
        <v>7</v>
      </c>
      <c r="I569" s="30">
        <f>I570</f>
        <v>25</v>
      </c>
      <c r="J569" s="30">
        <f t="shared" ref="J569:K569" si="565">J570</f>
        <v>25</v>
      </c>
      <c r="K569" s="30">
        <f t="shared" si="565"/>
        <v>25</v>
      </c>
      <c r="L569" s="30"/>
      <c r="M569" s="30"/>
      <c r="N569" s="30"/>
      <c r="O569" s="30">
        <f t="shared" ref="O569:O643" si="566">I569+L569</f>
        <v>25</v>
      </c>
      <c r="P569" s="30">
        <f t="shared" ref="P569:P643" si="567">J569+M569</f>
        <v>25</v>
      </c>
      <c r="Q569" s="31">
        <f t="shared" ref="Q569:Q643" si="568">K569+N569</f>
        <v>25</v>
      </c>
      <c r="R569" s="65"/>
      <c r="S569" s="65"/>
      <c r="T569" s="65"/>
      <c r="U569" s="83">
        <f t="shared" si="522"/>
        <v>25</v>
      </c>
      <c r="V569" s="83">
        <f t="shared" si="523"/>
        <v>25</v>
      </c>
      <c r="W569" s="83">
        <f t="shared" si="524"/>
        <v>25</v>
      </c>
      <c r="X569" s="83"/>
      <c r="Y569" s="83"/>
      <c r="Z569" s="83"/>
      <c r="AA569" s="83">
        <f t="shared" si="556"/>
        <v>25</v>
      </c>
      <c r="AB569" s="83">
        <f t="shared" si="557"/>
        <v>25</v>
      </c>
      <c r="AC569" s="83">
        <f t="shared" si="558"/>
        <v>25</v>
      </c>
    </row>
    <row r="570" spans="1:29" s="3" customFormat="1" ht="45" x14ac:dyDescent="0.2">
      <c r="A570" s="34" t="s">
        <v>325</v>
      </c>
      <c r="B570" s="24">
        <v>136</v>
      </c>
      <c r="C570" s="25">
        <v>104</v>
      </c>
      <c r="D570" s="26" t="s">
        <v>116</v>
      </c>
      <c r="E570" s="27" t="s">
        <v>3</v>
      </c>
      <c r="F570" s="26" t="s">
        <v>2</v>
      </c>
      <c r="G570" s="28" t="s">
        <v>9</v>
      </c>
      <c r="H570" s="29" t="s">
        <v>7</v>
      </c>
      <c r="I570" s="30">
        <f>I571</f>
        <v>25</v>
      </c>
      <c r="J570" s="30">
        <f t="shared" ref="J570:K570" si="569">J571</f>
        <v>25</v>
      </c>
      <c r="K570" s="30">
        <f t="shared" si="569"/>
        <v>25</v>
      </c>
      <c r="L570" s="30"/>
      <c r="M570" s="30"/>
      <c r="N570" s="30"/>
      <c r="O570" s="30">
        <f t="shared" si="566"/>
        <v>25</v>
      </c>
      <c r="P570" s="30">
        <f t="shared" si="567"/>
        <v>25</v>
      </c>
      <c r="Q570" s="31">
        <f t="shared" si="568"/>
        <v>25</v>
      </c>
      <c r="R570" s="65"/>
      <c r="S570" s="65"/>
      <c r="T570" s="65"/>
      <c r="U570" s="83">
        <f t="shared" si="522"/>
        <v>25</v>
      </c>
      <c r="V570" s="83">
        <f t="shared" si="523"/>
        <v>25</v>
      </c>
      <c r="W570" s="83">
        <f t="shared" si="524"/>
        <v>25</v>
      </c>
      <c r="X570" s="83"/>
      <c r="Y570" s="83"/>
      <c r="Z570" s="83"/>
      <c r="AA570" s="83">
        <f t="shared" si="556"/>
        <v>25</v>
      </c>
      <c r="AB570" s="83">
        <f t="shared" si="557"/>
        <v>25</v>
      </c>
      <c r="AC570" s="83">
        <f t="shared" si="558"/>
        <v>25</v>
      </c>
    </row>
    <row r="571" spans="1:29" s="3" customFormat="1" ht="22.5" x14ac:dyDescent="0.2">
      <c r="A571" s="23" t="s">
        <v>128</v>
      </c>
      <c r="B571" s="24">
        <v>136</v>
      </c>
      <c r="C571" s="25">
        <v>104</v>
      </c>
      <c r="D571" s="26" t="s">
        <v>116</v>
      </c>
      <c r="E571" s="27" t="s">
        <v>3</v>
      </c>
      <c r="F571" s="26" t="s">
        <v>2</v>
      </c>
      <c r="G571" s="28" t="s">
        <v>127</v>
      </c>
      <c r="H571" s="29" t="s">
        <v>7</v>
      </c>
      <c r="I571" s="30">
        <f>I572</f>
        <v>25</v>
      </c>
      <c r="J571" s="30">
        <f t="shared" ref="J571:K571" si="570">J572</f>
        <v>25</v>
      </c>
      <c r="K571" s="30">
        <f t="shared" si="570"/>
        <v>25</v>
      </c>
      <c r="L571" s="30"/>
      <c r="M571" s="30"/>
      <c r="N571" s="30"/>
      <c r="O571" s="30">
        <f t="shared" si="566"/>
        <v>25</v>
      </c>
      <c r="P571" s="30">
        <f t="shared" si="567"/>
        <v>25</v>
      </c>
      <c r="Q571" s="31">
        <f t="shared" si="568"/>
        <v>25</v>
      </c>
      <c r="R571" s="65"/>
      <c r="S571" s="65"/>
      <c r="T571" s="65"/>
      <c r="U571" s="83">
        <f t="shared" si="522"/>
        <v>25</v>
      </c>
      <c r="V571" s="83">
        <f t="shared" si="523"/>
        <v>25</v>
      </c>
      <c r="W571" s="83">
        <f t="shared" si="524"/>
        <v>25</v>
      </c>
      <c r="X571" s="83"/>
      <c r="Y571" s="83"/>
      <c r="Z571" s="83"/>
      <c r="AA571" s="83">
        <f t="shared" si="556"/>
        <v>25</v>
      </c>
      <c r="AB571" s="83">
        <f t="shared" si="557"/>
        <v>25</v>
      </c>
      <c r="AC571" s="83">
        <f t="shared" si="558"/>
        <v>25</v>
      </c>
    </row>
    <row r="572" spans="1:29" s="3" customFormat="1" ht="26.1" customHeight="1" x14ac:dyDescent="0.2">
      <c r="A572" s="23" t="s">
        <v>14</v>
      </c>
      <c r="B572" s="24">
        <v>136</v>
      </c>
      <c r="C572" s="25">
        <v>104</v>
      </c>
      <c r="D572" s="26" t="s">
        <v>116</v>
      </c>
      <c r="E572" s="27" t="s">
        <v>3</v>
      </c>
      <c r="F572" s="26" t="s">
        <v>2</v>
      </c>
      <c r="G572" s="28" t="s">
        <v>127</v>
      </c>
      <c r="H572" s="29">
        <v>200</v>
      </c>
      <c r="I572" s="30">
        <f>I573</f>
        <v>25</v>
      </c>
      <c r="J572" s="30">
        <f>J573</f>
        <v>25</v>
      </c>
      <c r="K572" s="30">
        <f>K573</f>
        <v>25</v>
      </c>
      <c r="L572" s="30"/>
      <c r="M572" s="30"/>
      <c r="N572" s="30"/>
      <c r="O572" s="30">
        <f t="shared" si="566"/>
        <v>25</v>
      </c>
      <c r="P572" s="30">
        <f t="shared" si="567"/>
        <v>25</v>
      </c>
      <c r="Q572" s="31">
        <f t="shared" si="568"/>
        <v>25</v>
      </c>
      <c r="R572" s="65"/>
      <c r="S572" s="65"/>
      <c r="T572" s="65"/>
      <c r="U572" s="83">
        <f t="shared" si="522"/>
        <v>25</v>
      </c>
      <c r="V572" s="83">
        <f t="shared" si="523"/>
        <v>25</v>
      </c>
      <c r="W572" s="83">
        <f t="shared" si="524"/>
        <v>25</v>
      </c>
      <c r="X572" s="83"/>
      <c r="Y572" s="83"/>
      <c r="Z572" s="83"/>
      <c r="AA572" s="83">
        <f t="shared" si="556"/>
        <v>25</v>
      </c>
      <c r="AB572" s="83">
        <f t="shared" si="557"/>
        <v>25</v>
      </c>
      <c r="AC572" s="83">
        <f t="shared" si="558"/>
        <v>25</v>
      </c>
    </row>
    <row r="573" spans="1:29" s="3" customFormat="1" ht="22.5" x14ac:dyDescent="0.2">
      <c r="A573" s="23" t="s">
        <v>13</v>
      </c>
      <c r="B573" s="24">
        <v>136</v>
      </c>
      <c r="C573" s="25">
        <v>104</v>
      </c>
      <c r="D573" s="26" t="s">
        <v>116</v>
      </c>
      <c r="E573" s="27" t="s">
        <v>3</v>
      </c>
      <c r="F573" s="26" t="s">
        <v>2</v>
      </c>
      <c r="G573" s="28" t="s">
        <v>127</v>
      </c>
      <c r="H573" s="29">
        <v>240</v>
      </c>
      <c r="I573" s="30">
        <v>25</v>
      </c>
      <c r="J573" s="30">
        <v>25</v>
      </c>
      <c r="K573" s="30">
        <v>25</v>
      </c>
      <c r="L573" s="30"/>
      <c r="M573" s="30"/>
      <c r="N573" s="30"/>
      <c r="O573" s="30">
        <f t="shared" si="566"/>
        <v>25</v>
      </c>
      <c r="P573" s="30">
        <f t="shared" si="567"/>
        <v>25</v>
      </c>
      <c r="Q573" s="31">
        <f t="shared" si="568"/>
        <v>25</v>
      </c>
      <c r="R573" s="65"/>
      <c r="S573" s="65"/>
      <c r="T573" s="65"/>
      <c r="U573" s="83">
        <f t="shared" si="522"/>
        <v>25</v>
      </c>
      <c r="V573" s="83">
        <f t="shared" si="523"/>
        <v>25</v>
      </c>
      <c r="W573" s="83">
        <f t="shared" si="524"/>
        <v>25</v>
      </c>
      <c r="X573" s="83"/>
      <c r="Y573" s="83"/>
      <c r="Z573" s="83"/>
      <c r="AA573" s="83">
        <f t="shared" si="556"/>
        <v>25</v>
      </c>
      <c r="AB573" s="83">
        <f t="shared" si="557"/>
        <v>25</v>
      </c>
      <c r="AC573" s="83">
        <f t="shared" si="558"/>
        <v>25</v>
      </c>
    </row>
    <row r="574" spans="1:29" s="3" customFormat="1" x14ac:dyDescent="0.2">
      <c r="A574" s="23" t="s">
        <v>89</v>
      </c>
      <c r="B574" s="24">
        <v>136</v>
      </c>
      <c r="C574" s="25">
        <v>113</v>
      </c>
      <c r="D574" s="26" t="s">
        <v>7</v>
      </c>
      <c r="E574" s="27" t="s">
        <v>7</v>
      </c>
      <c r="F574" s="26" t="s">
        <v>7</v>
      </c>
      <c r="G574" s="28" t="s">
        <v>7</v>
      </c>
      <c r="H574" s="29" t="s">
        <v>7</v>
      </c>
      <c r="I574" s="30">
        <f>I575+I579</f>
        <v>942.5</v>
      </c>
      <c r="J574" s="30">
        <f t="shared" ref="J574:K574" si="571">J575+J579</f>
        <v>924.6</v>
      </c>
      <c r="K574" s="30">
        <f t="shared" si="571"/>
        <v>924.6</v>
      </c>
      <c r="L574" s="30"/>
      <c r="M574" s="30"/>
      <c r="N574" s="30"/>
      <c r="O574" s="30">
        <f t="shared" si="566"/>
        <v>942.5</v>
      </c>
      <c r="P574" s="30">
        <f t="shared" si="567"/>
        <v>924.6</v>
      </c>
      <c r="Q574" s="31">
        <f t="shared" si="568"/>
        <v>924.6</v>
      </c>
      <c r="R574" s="65"/>
      <c r="S574" s="65"/>
      <c r="T574" s="65"/>
      <c r="U574" s="83">
        <f t="shared" si="522"/>
        <v>942.5</v>
      </c>
      <c r="V574" s="83">
        <f t="shared" si="523"/>
        <v>924.6</v>
      </c>
      <c r="W574" s="83">
        <f t="shared" si="524"/>
        <v>924.6</v>
      </c>
      <c r="X574" s="83"/>
      <c r="Y574" s="83"/>
      <c r="Z574" s="83"/>
      <c r="AA574" s="83">
        <f t="shared" si="556"/>
        <v>942.5</v>
      </c>
      <c r="AB574" s="83">
        <f t="shared" si="557"/>
        <v>924.6</v>
      </c>
      <c r="AC574" s="83">
        <f t="shared" si="558"/>
        <v>924.6</v>
      </c>
    </row>
    <row r="575" spans="1:29" s="3" customFormat="1" ht="45" x14ac:dyDescent="0.2">
      <c r="A575" s="34" t="s">
        <v>325</v>
      </c>
      <c r="B575" s="24">
        <v>136</v>
      </c>
      <c r="C575" s="25">
        <v>113</v>
      </c>
      <c r="D575" s="26" t="s">
        <v>116</v>
      </c>
      <c r="E575" s="27" t="s">
        <v>3</v>
      </c>
      <c r="F575" s="26" t="s">
        <v>2</v>
      </c>
      <c r="G575" s="28" t="s">
        <v>9</v>
      </c>
      <c r="H575" s="29" t="s">
        <v>7</v>
      </c>
      <c r="I575" s="30">
        <f>I576</f>
        <v>608</v>
      </c>
      <c r="J575" s="30">
        <f t="shared" ref="J575:K577" si="572">J576</f>
        <v>608</v>
      </c>
      <c r="K575" s="30">
        <f t="shared" si="572"/>
        <v>608</v>
      </c>
      <c r="L575" s="30"/>
      <c r="M575" s="30"/>
      <c r="N575" s="30"/>
      <c r="O575" s="30">
        <f t="shared" si="566"/>
        <v>608</v>
      </c>
      <c r="P575" s="30">
        <f t="shared" si="567"/>
        <v>608</v>
      </c>
      <c r="Q575" s="31">
        <f t="shared" si="568"/>
        <v>608</v>
      </c>
      <c r="R575" s="65"/>
      <c r="S575" s="65"/>
      <c r="T575" s="65"/>
      <c r="U575" s="83">
        <f t="shared" si="522"/>
        <v>608</v>
      </c>
      <c r="V575" s="83">
        <f t="shared" si="523"/>
        <v>608</v>
      </c>
      <c r="W575" s="83">
        <f t="shared" si="524"/>
        <v>608</v>
      </c>
      <c r="X575" s="83"/>
      <c r="Y575" s="83"/>
      <c r="Z575" s="83"/>
      <c r="AA575" s="83">
        <f t="shared" si="556"/>
        <v>608</v>
      </c>
      <c r="AB575" s="83">
        <f t="shared" si="557"/>
        <v>608</v>
      </c>
      <c r="AC575" s="83">
        <f t="shared" si="558"/>
        <v>608</v>
      </c>
    </row>
    <row r="576" spans="1:29" s="3" customFormat="1" ht="33.75" x14ac:dyDescent="0.2">
      <c r="A576" s="23" t="s">
        <v>126</v>
      </c>
      <c r="B576" s="24">
        <v>136</v>
      </c>
      <c r="C576" s="25">
        <v>113</v>
      </c>
      <c r="D576" s="26" t="s">
        <v>116</v>
      </c>
      <c r="E576" s="27" t="s">
        <v>3</v>
      </c>
      <c r="F576" s="26" t="s">
        <v>2</v>
      </c>
      <c r="G576" s="28" t="s">
        <v>125</v>
      </c>
      <c r="H576" s="29" t="s">
        <v>7</v>
      </c>
      <c r="I576" s="30">
        <f>I577</f>
        <v>608</v>
      </c>
      <c r="J576" s="30">
        <f t="shared" si="572"/>
        <v>608</v>
      </c>
      <c r="K576" s="30">
        <f t="shared" si="572"/>
        <v>608</v>
      </c>
      <c r="L576" s="30"/>
      <c r="M576" s="30"/>
      <c r="N576" s="30"/>
      <c r="O576" s="30">
        <f t="shared" si="566"/>
        <v>608</v>
      </c>
      <c r="P576" s="30">
        <f t="shared" si="567"/>
        <v>608</v>
      </c>
      <c r="Q576" s="31">
        <f t="shared" si="568"/>
        <v>608</v>
      </c>
      <c r="R576" s="65"/>
      <c r="S576" s="65"/>
      <c r="T576" s="65"/>
      <c r="U576" s="83">
        <f t="shared" si="522"/>
        <v>608</v>
      </c>
      <c r="V576" s="83">
        <f t="shared" si="523"/>
        <v>608</v>
      </c>
      <c r="W576" s="83">
        <f t="shared" si="524"/>
        <v>608</v>
      </c>
      <c r="X576" s="83"/>
      <c r="Y576" s="83"/>
      <c r="Z576" s="83"/>
      <c r="AA576" s="83">
        <f t="shared" si="556"/>
        <v>608</v>
      </c>
      <c r="AB576" s="83">
        <f t="shared" si="557"/>
        <v>608</v>
      </c>
      <c r="AC576" s="83">
        <f t="shared" si="558"/>
        <v>608</v>
      </c>
    </row>
    <row r="577" spans="1:29" s="3" customFormat="1" x14ac:dyDescent="0.2">
      <c r="A577" s="23" t="s">
        <v>72</v>
      </c>
      <c r="B577" s="24">
        <v>136</v>
      </c>
      <c r="C577" s="25">
        <v>113</v>
      </c>
      <c r="D577" s="26" t="s">
        <v>116</v>
      </c>
      <c r="E577" s="27" t="s">
        <v>3</v>
      </c>
      <c r="F577" s="26" t="s">
        <v>2</v>
      </c>
      <c r="G577" s="28" t="s">
        <v>125</v>
      </c>
      <c r="H577" s="29">
        <v>800</v>
      </c>
      <c r="I577" s="30">
        <f>I578</f>
        <v>608</v>
      </c>
      <c r="J577" s="30">
        <f t="shared" si="572"/>
        <v>608</v>
      </c>
      <c r="K577" s="30">
        <f t="shared" si="572"/>
        <v>608</v>
      </c>
      <c r="L577" s="30"/>
      <c r="M577" s="30"/>
      <c r="N577" s="30"/>
      <c r="O577" s="30">
        <f t="shared" si="566"/>
        <v>608</v>
      </c>
      <c r="P577" s="30">
        <f t="shared" si="567"/>
        <v>608</v>
      </c>
      <c r="Q577" s="31">
        <f t="shared" si="568"/>
        <v>608</v>
      </c>
      <c r="R577" s="65"/>
      <c r="S577" s="65"/>
      <c r="T577" s="65"/>
      <c r="U577" s="83">
        <f t="shared" si="522"/>
        <v>608</v>
      </c>
      <c r="V577" s="83">
        <f t="shared" si="523"/>
        <v>608</v>
      </c>
      <c r="W577" s="83">
        <f t="shared" si="524"/>
        <v>608</v>
      </c>
      <c r="X577" s="83"/>
      <c r="Y577" s="83"/>
      <c r="Z577" s="83"/>
      <c r="AA577" s="83">
        <f t="shared" si="556"/>
        <v>608</v>
      </c>
      <c r="AB577" s="83">
        <f t="shared" si="557"/>
        <v>608</v>
      </c>
      <c r="AC577" s="83">
        <f t="shared" si="558"/>
        <v>608</v>
      </c>
    </row>
    <row r="578" spans="1:29" s="3" customFormat="1" ht="33.75" x14ac:dyDescent="0.2">
      <c r="A578" s="23" t="s">
        <v>117</v>
      </c>
      <c r="B578" s="24">
        <v>136</v>
      </c>
      <c r="C578" s="25">
        <v>113</v>
      </c>
      <c r="D578" s="26" t="s">
        <v>116</v>
      </c>
      <c r="E578" s="27" t="s">
        <v>3</v>
      </c>
      <c r="F578" s="26" t="s">
        <v>2</v>
      </c>
      <c r="G578" s="28" t="s">
        <v>125</v>
      </c>
      <c r="H578" s="29">
        <v>810</v>
      </c>
      <c r="I578" s="30">
        <v>608</v>
      </c>
      <c r="J578" s="30">
        <v>608</v>
      </c>
      <c r="K578" s="30">
        <v>608</v>
      </c>
      <c r="L578" s="30"/>
      <c r="M578" s="30"/>
      <c r="N578" s="30"/>
      <c r="O578" s="30">
        <f t="shared" si="566"/>
        <v>608</v>
      </c>
      <c r="P578" s="30">
        <f t="shared" si="567"/>
        <v>608</v>
      </c>
      <c r="Q578" s="31">
        <f t="shared" si="568"/>
        <v>608</v>
      </c>
      <c r="R578" s="65"/>
      <c r="S578" s="65"/>
      <c r="T578" s="65"/>
      <c r="U578" s="83">
        <f t="shared" si="522"/>
        <v>608</v>
      </c>
      <c r="V578" s="83">
        <f t="shared" si="523"/>
        <v>608</v>
      </c>
      <c r="W578" s="83">
        <f t="shared" si="524"/>
        <v>608</v>
      </c>
      <c r="X578" s="83"/>
      <c r="Y578" s="83"/>
      <c r="Z578" s="83"/>
      <c r="AA578" s="83">
        <f t="shared" si="556"/>
        <v>608</v>
      </c>
      <c r="AB578" s="83">
        <f t="shared" si="557"/>
        <v>608</v>
      </c>
      <c r="AC578" s="83">
        <f t="shared" si="558"/>
        <v>608</v>
      </c>
    </row>
    <row r="579" spans="1:29" s="3" customFormat="1" ht="56.1" customHeight="1" x14ac:dyDescent="0.2">
      <c r="A579" s="34" t="s">
        <v>332</v>
      </c>
      <c r="B579" s="24">
        <v>136</v>
      </c>
      <c r="C579" s="25">
        <v>113</v>
      </c>
      <c r="D579" s="26">
        <v>11</v>
      </c>
      <c r="E579" s="27" t="s">
        <v>3</v>
      </c>
      <c r="F579" s="26" t="s">
        <v>2</v>
      </c>
      <c r="G579" s="28" t="s">
        <v>9</v>
      </c>
      <c r="H579" s="29" t="s">
        <v>7</v>
      </c>
      <c r="I579" s="30">
        <f t="shared" ref="I579:K580" si="573">I580</f>
        <v>334.5</v>
      </c>
      <c r="J579" s="30">
        <f t="shared" si="573"/>
        <v>316.60000000000002</v>
      </c>
      <c r="K579" s="30">
        <f t="shared" si="573"/>
        <v>316.60000000000002</v>
      </c>
      <c r="L579" s="30"/>
      <c r="M579" s="30"/>
      <c r="N579" s="30"/>
      <c r="O579" s="30">
        <f t="shared" si="566"/>
        <v>334.5</v>
      </c>
      <c r="P579" s="30">
        <f t="shared" si="567"/>
        <v>316.60000000000002</v>
      </c>
      <c r="Q579" s="31">
        <f t="shared" si="568"/>
        <v>316.60000000000002</v>
      </c>
      <c r="R579" s="65"/>
      <c r="S579" s="65"/>
      <c r="T579" s="65"/>
      <c r="U579" s="83">
        <f t="shared" si="522"/>
        <v>334.5</v>
      </c>
      <c r="V579" s="83">
        <f t="shared" si="523"/>
        <v>316.60000000000002</v>
      </c>
      <c r="W579" s="83">
        <f t="shared" si="524"/>
        <v>316.60000000000002</v>
      </c>
      <c r="X579" s="83"/>
      <c r="Y579" s="83"/>
      <c r="Z579" s="83"/>
      <c r="AA579" s="83">
        <f t="shared" si="556"/>
        <v>334.5</v>
      </c>
      <c r="AB579" s="83">
        <f t="shared" si="557"/>
        <v>316.60000000000002</v>
      </c>
      <c r="AC579" s="83">
        <f t="shared" si="558"/>
        <v>316.60000000000002</v>
      </c>
    </row>
    <row r="580" spans="1:29" s="3" customFormat="1" ht="22.5" x14ac:dyDescent="0.2">
      <c r="A580" s="34" t="s">
        <v>360</v>
      </c>
      <c r="B580" s="24">
        <v>136</v>
      </c>
      <c r="C580" s="25">
        <v>113</v>
      </c>
      <c r="D580" s="26">
        <v>11</v>
      </c>
      <c r="E580" s="27">
        <v>1</v>
      </c>
      <c r="F580" s="26" t="s">
        <v>2</v>
      </c>
      <c r="G580" s="28" t="s">
        <v>9</v>
      </c>
      <c r="H580" s="29"/>
      <c r="I580" s="30">
        <f t="shared" si="573"/>
        <v>334.5</v>
      </c>
      <c r="J580" s="30">
        <f t="shared" si="573"/>
        <v>316.60000000000002</v>
      </c>
      <c r="K580" s="30">
        <f t="shared" si="573"/>
        <v>316.60000000000002</v>
      </c>
      <c r="L580" s="30"/>
      <c r="M580" s="30"/>
      <c r="N580" s="30"/>
      <c r="O580" s="30">
        <f t="shared" si="566"/>
        <v>334.5</v>
      </c>
      <c r="P580" s="30">
        <f t="shared" si="567"/>
        <v>316.60000000000002</v>
      </c>
      <c r="Q580" s="31">
        <f t="shared" si="568"/>
        <v>316.60000000000002</v>
      </c>
      <c r="R580" s="65"/>
      <c r="S580" s="65"/>
      <c r="T580" s="65"/>
      <c r="U580" s="83">
        <f t="shared" si="522"/>
        <v>334.5</v>
      </c>
      <c r="V580" s="83">
        <f t="shared" si="523"/>
        <v>316.60000000000002</v>
      </c>
      <c r="W580" s="83">
        <f t="shared" si="524"/>
        <v>316.60000000000002</v>
      </c>
      <c r="X580" s="83"/>
      <c r="Y580" s="83"/>
      <c r="Z580" s="83"/>
      <c r="AA580" s="83">
        <f t="shared" si="556"/>
        <v>334.5</v>
      </c>
      <c r="AB580" s="83">
        <f t="shared" si="557"/>
        <v>316.60000000000002</v>
      </c>
      <c r="AC580" s="83">
        <f t="shared" si="558"/>
        <v>316.60000000000002</v>
      </c>
    </row>
    <row r="581" spans="1:29" s="3" customFormat="1" ht="29.1" customHeight="1" x14ac:dyDescent="0.2">
      <c r="A581" s="23" t="s">
        <v>84</v>
      </c>
      <c r="B581" s="24">
        <v>136</v>
      </c>
      <c r="C581" s="25">
        <v>113</v>
      </c>
      <c r="D581" s="26">
        <v>11</v>
      </c>
      <c r="E581" s="27">
        <v>1</v>
      </c>
      <c r="F581" s="26" t="s">
        <v>2</v>
      </c>
      <c r="G581" s="28" t="s">
        <v>83</v>
      </c>
      <c r="H581" s="29" t="s">
        <v>7</v>
      </c>
      <c r="I581" s="30">
        <f>I582</f>
        <v>334.5</v>
      </c>
      <c r="J581" s="30">
        <f t="shared" ref="J581:K582" si="574">J582</f>
        <v>316.60000000000002</v>
      </c>
      <c r="K581" s="30">
        <f t="shared" si="574"/>
        <v>316.60000000000002</v>
      </c>
      <c r="L581" s="30"/>
      <c r="M581" s="30"/>
      <c r="N581" s="30"/>
      <c r="O581" s="30">
        <f t="shared" si="566"/>
        <v>334.5</v>
      </c>
      <c r="P581" s="30">
        <f t="shared" si="567"/>
        <v>316.60000000000002</v>
      </c>
      <c r="Q581" s="31">
        <f t="shared" si="568"/>
        <v>316.60000000000002</v>
      </c>
      <c r="R581" s="65"/>
      <c r="S581" s="65"/>
      <c r="T581" s="65"/>
      <c r="U581" s="83">
        <f t="shared" si="522"/>
        <v>334.5</v>
      </c>
      <c r="V581" s="83">
        <f t="shared" si="523"/>
        <v>316.60000000000002</v>
      </c>
      <c r="W581" s="83">
        <f t="shared" si="524"/>
        <v>316.60000000000002</v>
      </c>
      <c r="X581" s="83"/>
      <c r="Y581" s="83"/>
      <c r="Z581" s="83"/>
      <c r="AA581" s="83">
        <f t="shared" si="556"/>
        <v>334.5</v>
      </c>
      <c r="AB581" s="83">
        <f t="shared" si="557"/>
        <v>316.60000000000002</v>
      </c>
      <c r="AC581" s="83">
        <f t="shared" si="558"/>
        <v>316.60000000000002</v>
      </c>
    </row>
    <row r="582" spans="1:29" s="3" customFormat="1" ht="26.1" customHeight="1" x14ac:dyDescent="0.2">
      <c r="A582" s="23" t="s">
        <v>14</v>
      </c>
      <c r="B582" s="24">
        <v>136</v>
      </c>
      <c r="C582" s="25">
        <v>113</v>
      </c>
      <c r="D582" s="26">
        <v>11</v>
      </c>
      <c r="E582" s="27">
        <v>1</v>
      </c>
      <c r="F582" s="26" t="s">
        <v>2</v>
      </c>
      <c r="G582" s="28" t="s">
        <v>83</v>
      </c>
      <c r="H582" s="29">
        <v>200</v>
      </c>
      <c r="I582" s="30">
        <f>I583</f>
        <v>334.5</v>
      </c>
      <c r="J582" s="30">
        <f t="shared" si="574"/>
        <v>316.60000000000002</v>
      </c>
      <c r="K582" s="30">
        <f t="shared" si="574"/>
        <v>316.60000000000002</v>
      </c>
      <c r="L582" s="30"/>
      <c r="M582" s="30"/>
      <c r="N582" s="30"/>
      <c r="O582" s="30">
        <f t="shared" si="566"/>
        <v>334.5</v>
      </c>
      <c r="P582" s="30">
        <f t="shared" si="567"/>
        <v>316.60000000000002</v>
      </c>
      <c r="Q582" s="31">
        <f t="shared" si="568"/>
        <v>316.60000000000002</v>
      </c>
      <c r="R582" s="65"/>
      <c r="S582" s="65"/>
      <c r="T582" s="65"/>
      <c r="U582" s="83">
        <f t="shared" si="522"/>
        <v>334.5</v>
      </c>
      <c r="V582" s="83">
        <f t="shared" si="523"/>
        <v>316.60000000000002</v>
      </c>
      <c r="W582" s="83">
        <f t="shared" si="524"/>
        <v>316.60000000000002</v>
      </c>
      <c r="X582" s="83"/>
      <c r="Y582" s="83"/>
      <c r="Z582" s="83"/>
      <c r="AA582" s="83">
        <f t="shared" si="556"/>
        <v>334.5</v>
      </c>
      <c r="AB582" s="83">
        <f t="shared" si="557"/>
        <v>316.60000000000002</v>
      </c>
      <c r="AC582" s="83">
        <f t="shared" si="558"/>
        <v>316.60000000000002</v>
      </c>
    </row>
    <row r="583" spans="1:29" s="3" customFormat="1" ht="27.95" customHeight="1" x14ac:dyDescent="0.2">
      <c r="A583" s="23" t="s">
        <v>13</v>
      </c>
      <c r="B583" s="24">
        <v>136</v>
      </c>
      <c r="C583" s="25">
        <v>113</v>
      </c>
      <c r="D583" s="26">
        <v>11</v>
      </c>
      <c r="E583" s="27">
        <v>1</v>
      </c>
      <c r="F583" s="26" t="s">
        <v>2</v>
      </c>
      <c r="G583" s="28" t="s">
        <v>83</v>
      </c>
      <c r="H583" s="29">
        <v>240</v>
      </c>
      <c r="I583" s="30">
        <v>334.5</v>
      </c>
      <c r="J583" s="30">
        <v>316.60000000000002</v>
      </c>
      <c r="K583" s="30">
        <v>316.60000000000002</v>
      </c>
      <c r="L583" s="30"/>
      <c r="M583" s="30"/>
      <c r="N583" s="30"/>
      <c r="O583" s="30">
        <f t="shared" si="566"/>
        <v>334.5</v>
      </c>
      <c r="P583" s="30">
        <f t="shared" si="567"/>
        <v>316.60000000000002</v>
      </c>
      <c r="Q583" s="31">
        <f t="shared" si="568"/>
        <v>316.60000000000002</v>
      </c>
      <c r="R583" s="65"/>
      <c r="S583" s="65"/>
      <c r="T583" s="65"/>
      <c r="U583" s="83">
        <f t="shared" si="522"/>
        <v>334.5</v>
      </c>
      <c r="V583" s="83">
        <f t="shared" si="523"/>
        <v>316.60000000000002</v>
      </c>
      <c r="W583" s="83">
        <f t="shared" si="524"/>
        <v>316.60000000000002</v>
      </c>
      <c r="X583" s="83"/>
      <c r="Y583" s="83"/>
      <c r="Z583" s="83"/>
      <c r="AA583" s="83">
        <f t="shared" si="556"/>
        <v>334.5</v>
      </c>
      <c r="AB583" s="83">
        <f t="shared" si="557"/>
        <v>316.60000000000002</v>
      </c>
      <c r="AC583" s="83">
        <f t="shared" si="558"/>
        <v>316.60000000000002</v>
      </c>
    </row>
    <row r="584" spans="1:29" s="3" customFormat="1" ht="21" customHeight="1" x14ac:dyDescent="0.2">
      <c r="A584" s="23" t="s">
        <v>108</v>
      </c>
      <c r="B584" s="24">
        <v>136</v>
      </c>
      <c r="C584" s="25">
        <v>400</v>
      </c>
      <c r="D584" s="26" t="s">
        <v>7</v>
      </c>
      <c r="E584" s="27" t="s">
        <v>7</v>
      </c>
      <c r="F584" s="26" t="s">
        <v>7</v>
      </c>
      <c r="G584" s="28" t="s">
        <v>7</v>
      </c>
      <c r="H584" s="29" t="s">
        <v>7</v>
      </c>
      <c r="I584" s="30">
        <f>I585+I593</f>
        <v>9203.4000000000015</v>
      </c>
      <c r="J584" s="30">
        <f t="shared" ref="J584:K584" si="575">J585+J593</f>
        <v>9266.9</v>
      </c>
      <c r="K584" s="30">
        <f t="shared" si="575"/>
        <v>9579.5</v>
      </c>
      <c r="L584" s="30"/>
      <c r="M584" s="30"/>
      <c r="N584" s="30"/>
      <c r="O584" s="30">
        <f t="shared" si="566"/>
        <v>9203.4000000000015</v>
      </c>
      <c r="P584" s="30">
        <f t="shared" si="567"/>
        <v>9266.9</v>
      </c>
      <c r="Q584" s="31">
        <f t="shared" si="568"/>
        <v>9579.5</v>
      </c>
      <c r="R584" s="65"/>
      <c r="S584" s="65"/>
      <c r="T584" s="65"/>
      <c r="U584" s="83">
        <f t="shared" si="522"/>
        <v>9203.4000000000015</v>
      </c>
      <c r="V584" s="83">
        <f t="shared" si="523"/>
        <v>9266.9</v>
      </c>
      <c r="W584" s="83">
        <f t="shared" si="524"/>
        <v>9579.5</v>
      </c>
      <c r="X584" s="83"/>
      <c r="Y584" s="83"/>
      <c r="Z584" s="83"/>
      <c r="AA584" s="83">
        <f t="shared" si="556"/>
        <v>9203.4000000000015</v>
      </c>
      <c r="AB584" s="83">
        <f t="shared" si="557"/>
        <v>9266.9</v>
      </c>
      <c r="AC584" s="83">
        <f t="shared" si="558"/>
        <v>9579.5</v>
      </c>
    </row>
    <row r="585" spans="1:29" s="3" customFormat="1" ht="21" customHeight="1" x14ac:dyDescent="0.2">
      <c r="A585" s="23" t="s">
        <v>124</v>
      </c>
      <c r="B585" s="24">
        <v>136</v>
      </c>
      <c r="C585" s="25">
        <v>405</v>
      </c>
      <c r="D585" s="26" t="s">
        <v>7</v>
      </c>
      <c r="E585" s="27" t="s">
        <v>7</v>
      </c>
      <c r="F585" s="26" t="s">
        <v>7</v>
      </c>
      <c r="G585" s="28" t="s">
        <v>7</v>
      </c>
      <c r="H585" s="29" t="s">
        <v>7</v>
      </c>
      <c r="I585" s="30">
        <f>I586</f>
        <v>331.7</v>
      </c>
      <c r="J585" s="30">
        <f t="shared" ref="J585:K585" si="576">J586</f>
        <v>331.7</v>
      </c>
      <c r="K585" s="30">
        <f t="shared" si="576"/>
        <v>331.7</v>
      </c>
      <c r="L585" s="30"/>
      <c r="M585" s="30"/>
      <c r="N585" s="30"/>
      <c r="O585" s="30">
        <f t="shared" si="566"/>
        <v>331.7</v>
      </c>
      <c r="P585" s="30">
        <f t="shared" si="567"/>
        <v>331.7</v>
      </c>
      <c r="Q585" s="31">
        <f t="shared" si="568"/>
        <v>331.7</v>
      </c>
      <c r="R585" s="65"/>
      <c r="S585" s="65"/>
      <c r="T585" s="65"/>
      <c r="U585" s="83">
        <f t="shared" si="522"/>
        <v>331.7</v>
      </c>
      <c r="V585" s="83">
        <f t="shared" si="523"/>
        <v>331.7</v>
      </c>
      <c r="W585" s="83">
        <f t="shared" si="524"/>
        <v>331.7</v>
      </c>
      <c r="X585" s="83"/>
      <c r="Y585" s="83"/>
      <c r="Z585" s="83"/>
      <c r="AA585" s="83">
        <f t="shared" si="556"/>
        <v>331.7</v>
      </c>
      <c r="AB585" s="83">
        <f t="shared" si="557"/>
        <v>331.7</v>
      </c>
      <c r="AC585" s="83">
        <f t="shared" si="558"/>
        <v>331.7</v>
      </c>
    </row>
    <row r="586" spans="1:29" s="3" customFormat="1" ht="42.95" customHeight="1" x14ac:dyDescent="0.2">
      <c r="A586" s="34" t="s">
        <v>325</v>
      </c>
      <c r="B586" s="24">
        <v>136</v>
      </c>
      <c r="C586" s="25">
        <v>405</v>
      </c>
      <c r="D586" s="26" t="s">
        <v>116</v>
      </c>
      <c r="E586" s="27" t="s">
        <v>3</v>
      </c>
      <c r="F586" s="26" t="s">
        <v>2</v>
      </c>
      <c r="G586" s="28" t="s">
        <v>9</v>
      </c>
      <c r="H586" s="29" t="s">
        <v>7</v>
      </c>
      <c r="I586" s="30">
        <f>I587+I590</f>
        <v>331.7</v>
      </c>
      <c r="J586" s="30">
        <f t="shared" ref="J586:K586" si="577">J587+J590</f>
        <v>331.7</v>
      </c>
      <c r="K586" s="30">
        <f t="shared" si="577"/>
        <v>331.7</v>
      </c>
      <c r="L586" s="30"/>
      <c r="M586" s="30"/>
      <c r="N586" s="30"/>
      <c r="O586" s="30">
        <f t="shared" si="566"/>
        <v>331.7</v>
      </c>
      <c r="P586" s="30">
        <f t="shared" si="567"/>
        <v>331.7</v>
      </c>
      <c r="Q586" s="31">
        <f t="shared" si="568"/>
        <v>331.7</v>
      </c>
      <c r="R586" s="65"/>
      <c r="S586" s="65"/>
      <c r="T586" s="65"/>
      <c r="U586" s="83">
        <f t="shared" si="522"/>
        <v>331.7</v>
      </c>
      <c r="V586" s="83">
        <f t="shared" si="523"/>
        <v>331.7</v>
      </c>
      <c r="W586" s="83">
        <f t="shared" si="524"/>
        <v>331.7</v>
      </c>
      <c r="X586" s="83"/>
      <c r="Y586" s="83"/>
      <c r="Z586" s="83"/>
      <c r="AA586" s="83">
        <f t="shared" si="556"/>
        <v>331.7</v>
      </c>
      <c r="AB586" s="83">
        <f t="shared" si="557"/>
        <v>331.7</v>
      </c>
      <c r="AC586" s="83">
        <f t="shared" si="558"/>
        <v>331.7</v>
      </c>
    </row>
    <row r="587" spans="1:29" s="3" customFormat="1" ht="22.5" x14ac:dyDescent="0.2">
      <c r="A587" s="23" t="s">
        <v>123</v>
      </c>
      <c r="B587" s="24">
        <v>136</v>
      </c>
      <c r="C587" s="25">
        <v>405</v>
      </c>
      <c r="D587" s="26" t="s">
        <v>116</v>
      </c>
      <c r="E587" s="27" t="s">
        <v>3</v>
      </c>
      <c r="F587" s="26" t="s">
        <v>2</v>
      </c>
      <c r="G587" s="28" t="s">
        <v>122</v>
      </c>
      <c r="H587" s="29" t="s">
        <v>7</v>
      </c>
      <c r="I587" s="30">
        <f t="shared" ref="I587:K588" si="578">I588</f>
        <v>316</v>
      </c>
      <c r="J587" s="30">
        <f t="shared" si="578"/>
        <v>316</v>
      </c>
      <c r="K587" s="30">
        <f t="shared" si="578"/>
        <v>316</v>
      </c>
      <c r="L587" s="30"/>
      <c r="M587" s="30"/>
      <c r="N587" s="30"/>
      <c r="O587" s="30">
        <f t="shared" si="566"/>
        <v>316</v>
      </c>
      <c r="P587" s="30">
        <f t="shared" si="567"/>
        <v>316</v>
      </c>
      <c r="Q587" s="31">
        <f t="shared" si="568"/>
        <v>316</v>
      </c>
      <c r="R587" s="65"/>
      <c r="S587" s="65"/>
      <c r="T587" s="65"/>
      <c r="U587" s="83">
        <f t="shared" si="522"/>
        <v>316</v>
      </c>
      <c r="V587" s="83">
        <f t="shared" si="523"/>
        <v>316</v>
      </c>
      <c r="W587" s="83">
        <f t="shared" si="524"/>
        <v>316</v>
      </c>
      <c r="X587" s="83"/>
      <c r="Y587" s="83"/>
      <c r="Z587" s="83"/>
      <c r="AA587" s="83">
        <f t="shared" si="556"/>
        <v>316</v>
      </c>
      <c r="AB587" s="83">
        <f t="shared" si="557"/>
        <v>316</v>
      </c>
      <c r="AC587" s="83">
        <f t="shared" si="558"/>
        <v>316</v>
      </c>
    </row>
    <row r="588" spans="1:29" s="3" customFormat="1" ht="20.100000000000001" customHeight="1" x14ac:dyDescent="0.2">
      <c r="A588" s="23" t="s">
        <v>72</v>
      </c>
      <c r="B588" s="24">
        <v>136</v>
      </c>
      <c r="C588" s="25">
        <v>405</v>
      </c>
      <c r="D588" s="26" t="s">
        <v>116</v>
      </c>
      <c r="E588" s="27" t="s">
        <v>3</v>
      </c>
      <c r="F588" s="26" t="s">
        <v>2</v>
      </c>
      <c r="G588" s="28" t="s">
        <v>122</v>
      </c>
      <c r="H588" s="29">
        <v>800</v>
      </c>
      <c r="I588" s="30">
        <f t="shared" si="578"/>
        <v>316</v>
      </c>
      <c r="J588" s="30">
        <f t="shared" si="578"/>
        <v>316</v>
      </c>
      <c r="K588" s="30">
        <f t="shared" si="578"/>
        <v>316</v>
      </c>
      <c r="L588" s="30"/>
      <c r="M588" s="30"/>
      <c r="N588" s="30"/>
      <c r="O588" s="30">
        <f t="shared" si="566"/>
        <v>316</v>
      </c>
      <c r="P588" s="30">
        <f t="shared" si="567"/>
        <v>316</v>
      </c>
      <c r="Q588" s="31">
        <f t="shared" si="568"/>
        <v>316</v>
      </c>
      <c r="R588" s="65"/>
      <c r="S588" s="65"/>
      <c r="T588" s="65"/>
      <c r="U588" s="83">
        <f t="shared" si="522"/>
        <v>316</v>
      </c>
      <c r="V588" s="83">
        <f t="shared" si="523"/>
        <v>316</v>
      </c>
      <c r="W588" s="83">
        <f t="shared" si="524"/>
        <v>316</v>
      </c>
      <c r="X588" s="83"/>
      <c r="Y588" s="83"/>
      <c r="Z588" s="83"/>
      <c r="AA588" s="83">
        <f t="shared" si="556"/>
        <v>316</v>
      </c>
      <c r="AB588" s="83">
        <f t="shared" si="557"/>
        <v>316</v>
      </c>
      <c r="AC588" s="83">
        <f t="shared" si="558"/>
        <v>316</v>
      </c>
    </row>
    <row r="589" spans="1:29" s="3" customFormat="1" ht="33.75" x14ac:dyDescent="0.2">
      <c r="A589" s="23" t="s">
        <v>117</v>
      </c>
      <c r="B589" s="24">
        <v>136</v>
      </c>
      <c r="C589" s="25">
        <v>405</v>
      </c>
      <c r="D589" s="26" t="s">
        <v>116</v>
      </c>
      <c r="E589" s="27" t="s">
        <v>3</v>
      </c>
      <c r="F589" s="26" t="s">
        <v>2</v>
      </c>
      <c r="G589" s="28" t="s">
        <v>122</v>
      </c>
      <c r="H589" s="29">
        <v>810</v>
      </c>
      <c r="I589" s="30">
        <v>316</v>
      </c>
      <c r="J589" s="30">
        <v>316</v>
      </c>
      <c r="K589" s="30">
        <v>316</v>
      </c>
      <c r="L589" s="30"/>
      <c r="M589" s="30"/>
      <c r="N589" s="30"/>
      <c r="O589" s="30">
        <f t="shared" si="566"/>
        <v>316</v>
      </c>
      <c r="P589" s="30">
        <f t="shared" si="567"/>
        <v>316</v>
      </c>
      <c r="Q589" s="31">
        <f t="shared" si="568"/>
        <v>316</v>
      </c>
      <c r="R589" s="65"/>
      <c r="S589" s="65"/>
      <c r="T589" s="65"/>
      <c r="U589" s="83">
        <f t="shared" si="522"/>
        <v>316</v>
      </c>
      <c r="V589" s="83">
        <f t="shared" si="523"/>
        <v>316</v>
      </c>
      <c r="W589" s="83">
        <f t="shared" si="524"/>
        <v>316</v>
      </c>
      <c r="X589" s="83"/>
      <c r="Y589" s="83"/>
      <c r="Z589" s="83"/>
      <c r="AA589" s="83">
        <f t="shared" si="556"/>
        <v>316</v>
      </c>
      <c r="AB589" s="83">
        <f t="shared" si="557"/>
        <v>316</v>
      </c>
      <c r="AC589" s="83">
        <f t="shared" si="558"/>
        <v>316</v>
      </c>
    </row>
    <row r="590" spans="1:29" s="3" customFormat="1" x14ac:dyDescent="0.2">
      <c r="A590" s="23" t="s">
        <v>121</v>
      </c>
      <c r="B590" s="24">
        <v>136</v>
      </c>
      <c r="C590" s="25">
        <v>405</v>
      </c>
      <c r="D590" s="26" t="s">
        <v>116</v>
      </c>
      <c r="E590" s="27" t="s">
        <v>3</v>
      </c>
      <c r="F590" s="26" t="s">
        <v>2</v>
      </c>
      <c r="G590" s="28" t="s">
        <v>120</v>
      </c>
      <c r="H590" s="29" t="s">
        <v>7</v>
      </c>
      <c r="I590" s="30">
        <f t="shared" ref="I590:K591" si="579">I591</f>
        <v>15.7</v>
      </c>
      <c r="J590" s="30">
        <f t="shared" si="579"/>
        <v>15.7</v>
      </c>
      <c r="K590" s="30">
        <f t="shared" si="579"/>
        <v>15.7</v>
      </c>
      <c r="L590" s="30"/>
      <c r="M590" s="30"/>
      <c r="N590" s="30"/>
      <c r="O590" s="30">
        <f t="shared" si="566"/>
        <v>15.7</v>
      </c>
      <c r="P590" s="30">
        <f t="shared" si="567"/>
        <v>15.7</v>
      </c>
      <c r="Q590" s="31">
        <f t="shared" si="568"/>
        <v>15.7</v>
      </c>
      <c r="R590" s="65"/>
      <c r="S590" s="65"/>
      <c r="T590" s="65"/>
      <c r="U590" s="83">
        <f t="shared" si="522"/>
        <v>15.7</v>
      </c>
      <c r="V590" s="83">
        <f t="shared" si="523"/>
        <v>15.7</v>
      </c>
      <c r="W590" s="83">
        <f t="shared" si="524"/>
        <v>15.7</v>
      </c>
      <c r="X590" s="83"/>
      <c r="Y590" s="83"/>
      <c r="Z590" s="83"/>
      <c r="AA590" s="83">
        <f t="shared" si="556"/>
        <v>15.7</v>
      </c>
      <c r="AB590" s="83">
        <f t="shared" si="557"/>
        <v>15.7</v>
      </c>
      <c r="AC590" s="83">
        <f t="shared" si="558"/>
        <v>15.7</v>
      </c>
    </row>
    <row r="591" spans="1:29" s="3" customFormat="1" ht="27" customHeight="1" x14ac:dyDescent="0.2">
      <c r="A591" s="23" t="s">
        <v>14</v>
      </c>
      <c r="B591" s="24">
        <v>136</v>
      </c>
      <c r="C591" s="25">
        <v>405</v>
      </c>
      <c r="D591" s="26" t="s">
        <v>116</v>
      </c>
      <c r="E591" s="27" t="s">
        <v>3</v>
      </c>
      <c r="F591" s="26" t="s">
        <v>2</v>
      </c>
      <c r="G591" s="28" t="s">
        <v>120</v>
      </c>
      <c r="H591" s="29">
        <v>200</v>
      </c>
      <c r="I591" s="30">
        <f t="shared" si="579"/>
        <v>15.7</v>
      </c>
      <c r="J591" s="30">
        <f t="shared" si="579"/>
        <v>15.7</v>
      </c>
      <c r="K591" s="30">
        <f t="shared" si="579"/>
        <v>15.7</v>
      </c>
      <c r="L591" s="30"/>
      <c r="M591" s="30"/>
      <c r="N591" s="30"/>
      <c r="O591" s="30">
        <f t="shared" si="566"/>
        <v>15.7</v>
      </c>
      <c r="P591" s="30">
        <f t="shared" si="567"/>
        <v>15.7</v>
      </c>
      <c r="Q591" s="31">
        <f t="shared" si="568"/>
        <v>15.7</v>
      </c>
      <c r="R591" s="65"/>
      <c r="S591" s="65"/>
      <c r="T591" s="65"/>
      <c r="U591" s="83">
        <f t="shared" si="522"/>
        <v>15.7</v>
      </c>
      <c r="V591" s="83">
        <f t="shared" si="523"/>
        <v>15.7</v>
      </c>
      <c r="W591" s="83">
        <f t="shared" si="524"/>
        <v>15.7</v>
      </c>
      <c r="X591" s="83"/>
      <c r="Y591" s="83"/>
      <c r="Z591" s="83"/>
      <c r="AA591" s="83">
        <f t="shared" si="556"/>
        <v>15.7</v>
      </c>
      <c r="AB591" s="83">
        <f t="shared" si="557"/>
        <v>15.7</v>
      </c>
      <c r="AC591" s="83">
        <f t="shared" si="558"/>
        <v>15.7</v>
      </c>
    </row>
    <row r="592" spans="1:29" s="3" customFormat="1" ht="22.5" x14ac:dyDescent="0.2">
      <c r="A592" s="23" t="s">
        <v>13</v>
      </c>
      <c r="B592" s="24">
        <v>136</v>
      </c>
      <c r="C592" s="25">
        <v>405</v>
      </c>
      <c r="D592" s="26" t="s">
        <v>116</v>
      </c>
      <c r="E592" s="27" t="s">
        <v>3</v>
      </c>
      <c r="F592" s="26" t="s">
        <v>2</v>
      </c>
      <c r="G592" s="28" t="s">
        <v>120</v>
      </c>
      <c r="H592" s="29">
        <v>240</v>
      </c>
      <c r="I592" s="30">
        <v>15.7</v>
      </c>
      <c r="J592" s="30">
        <v>15.7</v>
      </c>
      <c r="K592" s="30">
        <v>15.7</v>
      </c>
      <c r="L592" s="30"/>
      <c r="M592" s="30"/>
      <c r="N592" s="30"/>
      <c r="O592" s="30">
        <f t="shared" si="566"/>
        <v>15.7</v>
      </c>
      <c r="P592" s="30">
        <f t="shared" si="567"/>
        <v>15.7</v>
      </c>
      <c r="Q592" s="31">
        <f t="shared" si="568"/>
        <v>15.7</v>
      </c>
      <c r="R592" s="65"/>
      <c r="S592" s="65"/>
      <c r="T592" s="65"/>
      <c r="U592" s="83">
        <f t="shared" ref="U592:U655" si="580">O592+R592</f>
        <v>15.7</v>
      </c>
      <c r="V592" s="83">
        <f t="shared" ref="V592:V655" si="581">P592+S592</f>
        <v>15.7</v>
      </c>
      <c r="W592" s="83">
        <f t="shared" ref="W592:W655" si="582">Q592+T592</f>
        <v>15.7</v>
      </c>
      <c r="X592" s="83"/>
      <c r="Y592" s="83"/>
      <c r="Z592" s="83"/>
      <c r="AA592" s="83">
        <f t="shared" si="556"/>
        <v>15.7</v>
      </c>
      <c r="AB592" s="83">
        <f t="shared" si="557"/>
        <v>15.7</v>
      </c>
      <c r="AC592" s="83">
        <f t="shared" si="558"/>
        <v>15.7</v>
      </c>
    </row>
    <row r="593" spans="1:29" s="3" customFormat="1" x14ac:dyDescent="0.2">
      <c r="A593" s="23" t="s">
        <v>107</v>
      </c>
      <c r="B593" s="24">
        <v>136</v>
      </c>
      <c r="C593" s="25">
        <v>412</v>
      </c>
      <c r="D593" s="26" t="s">
        <v>7</v>
      </c>
      <c r="E593" s="27" t="s">
        <v>7</v>
      </c>
      <c r="F593" s="26" t="s">
        <v>7</v>
      </c>
      <c r="G593" s="28" t="s">
        <v>7</v>
      </c>
      <c r="H593" s="29" t="s">
        <v>7</v>
      </c>
      <c r="I593" s="30">
        <f>I594</f>
        <v>8871.7000000000007</v>
      </c>
      <c r="J593" s="30">
        <f t="shared" ref="J593:K593" si="583">J594</f>
        <v>8935.1999999999989</v>
      </c>
      <c r="K593" s="30">
        <f t="shared" si="583"/>
        <v>9247.7999999999993</v>
      </c>
      <c r="L593" s="30"/>
      <c r="M593" s="30"/>
      <c r="N593" s="30"/>
      <c r="O593" s="30">
        <f t="shared" si="566"/>
        <v>8871.7000000000007</v>
      </c>
      <c r="P593" s="30">
        <f t="shared" si="567"/>
        <v>8935.1999999999989</v>
      </c>
      <c r="Q593" s="31">
        <f t="shared" si="568"/>
        <v>9247.7999999999993</v>
      </c>
      <c r="R593" s="65"/>
      <c r="S593" s="65"/>
      <c r="T593" s="65"/>
      <c r="U593" s="83">
        <f t="shared" si="580"/>
        <v>8871.7000000000007</v>
      </c>
      <c r="V593" s="83">
        <f t="shared" si="581"/>
        <v>8935.1999999999989</v>
      </c>
      <c r="W593" s="83">
        <f t="shared" si="582"/>
        <v>9247.7999999999993</v>
      </c>
      <c r="X593" s="83"/>
      <c r="Y593" s="83"/>
      <c r="Z593" s="83"/>
      <c r="AA593" s="83">
        <f t="shared" si="556"/>
        <v>8871.7000000000007</v>
      </c>
      <c r="AB593" s="83">
        <f t="shared" si="557"/>
        <v>8935.1999999999989</v>
      </c>
      <c r="AC593" s="83">
        <f t="shared" si="558"/>
        <v>9247.7999999999993</v>
      </c>
    </row>
    <row r="594" spans="1:29" s="3" customFormat="1" ht="45" x14ac:dyDescent="0.2">
      <c r="A594" s="34" t="s">
        <v>325</v>
      </c>
      <c r="B594" s="24">
        <v>136</v>
      </c>
      <c r="C594" s="25">
        <v>412</v>
      </c>
      <c r="D594" s="26" t="s">
        <v>116</v>
      </c>
      <c r="E594" s="27" t="s">
        <v>3</v>
      </c>
      <c r="F594" s="26" t="s">
        <v>2</v>
      </c>
      <c r="G594" s="28" t="s">
        <v>9</v>
      </c>
      <c r="H594" s="29" t="s">
        <v>7</v>
      </c>
      <c r="I594" s="30">
        <f>I595+I598+I605+I608</f>
        <v>8871.7000000000007</v>
      </c>
      <c r="J594" s="30">
        <f t="shared" ref="J594:K594" si="584">J595+J598+J605+J608</f>
        <v>8935.1999999999989</v>
      </c>
      <c r="K594" s="30">
        <f t="shared" si="584"/>
        <v>9247.7999999999993</v>
      </c>
      <c r="L594" s="30"/>
      <c r="M594" s="30"/>
      <c r="N594" s="30"/>
      <c r="O594" s="30">
        <f t="shared" si="566"/>
        <v>8871.7000000000007</v>
      </c>
      <c r="P594" s="30">
        <f t="shared" si="567"/>
        <v>8935.1999999999989</v>
      </c>
      <c r="Q594" s="31">
        <f t="shared" si="568"/>
        <v>9247.7999999999993</v>
      </c>
      <c r="R594" s="65"/>
      <c r="S594" s="65"/>
      <c r="T594" s="65"/>
      <c r="U594" s="83">
        <f t="shared" si="580"/>
        <v>8871.7000000000007</v>
      </c>
      <c r="V594" s="83">
        <f t="shared" si="581"/>
        <v>8935.1999999999989</v>
      </c>
      <c r="W594" s="83">
        <f t="shared" si="582"/>
        <v>9247.7999999999993</v>
      </c>
      <c r="X594" s="83"/>
      <c r="Y594" s="83"/>
      <c r="Z594" s="83"/>
      <c r="AA594" s="83">
        <f t="shared" si="556"/>
        <v>8871.7000000000007</v>
      </c>
      <c r="AB594" s="83">
        <f t="shared" si="557"/>
        <v>8935.1999999999989</v>
      </c>
      <c r="AC594" s="83">
        <f t="shared" si="558"/>
        <v>9247.7999999999993</v>
      </c>
    </row>
    <row r="595" spans="1:29" s="3" customFormat="1" ht="34.5" customHeight="1" x14ac:dyDescent="0.2">
      <c r="A595" s="23" t="s">
        <v>294</v>
      </c>
      <c r="B595" s="24">
        <v>136</v>
      </c>
      <c r="C595" s="25">
        <v>412</v>
      </c>
      <c r="D595" s="26">
        <v>1</v>
      </c>
      <c r="E595" s="27">
        <v>0</v>
      </c>
      <c r="F595" s="26">
        <v>0</v>
      </c>
      <c r="G595" s="28">
        <v>78270</v>
      </c>
      <c r="H595" s="29"/>
      <c r="I595" s="30">
        <f t="shared" ref="I595:K596" si="585">I596</f>
        <v>312.2</v>
      </c>
      <c r="J595" s="30">
        <f t="shared" si="585"/>
        <v>316.39999999999998</v>
      </c>
      <c r="K595" s="30">
        <f t="shared" si="585"/>
        <v>315.89999999999998</v>
      </c>
      <c r="L595" s="30"/>
      <c r="M595" s="30"/>
      <c r="N595" s="30"/>
      <c r="O595" s="30">
        <f t="shared" si="566"/>
        <v>312.2</v>
      </c>
      <c r="P595" s="30">
        <f t="shared" si="567"/>
        <v>316.39999999999998</v>
      </c>
      <c r="Q595" s="31">
        <f t="shared" si="568"/>
        <v>315.89999999999998</v>
      </c>
      <c r="R595" s="65"/>
      <c r="S595" s="65"/>
      <c r="T595" s="65"/>
      <c r="U595" s="83">
        <f t="shared" si="580"/>
        <v>312.2</v>
      </c>
      <c r="V595" s="83">
        <f t="shared" si="581"/>
        <v>316.39999999999998</v>
      </c>
      <c r="W595" s="83">
        <f t="shared" si="582"/>
        <v>315.89999999999998</v>
      </c>
      <c r="X595" s="83"/>
      <c r="Y595" s="83"/>
      <c r="Z595" s="83"/>
      <c r="AA595" s="83">
        <f t="shared" si="556"/>
        <v>312.2</v>
      </c>
      <c r="AB595" s="83">
        <f t="shared" si="557"/>
        <v>316.39999999999998</v>
      </c>
      <c r="AC595" s="83">
        <f t="shared" si="558"/>
        <v>315.89999999999998</v>
      </c>
    </row>
    <row r="596" spans="1:29" s="3" customFormat="1" x14ac:dyDescent="0.2">
      <c r="A596" s="23" t="s">
        <v>72</v>
      </c>
      <c r="B596" s="24">
        <v>136</v>
      </c>
      <c r="C596" s="25">
        <v>412</v>
      </c>
      <c r="D596" s="26">
        <v>1</v>
      </c>
      <c r="E596" s="27">
        <v>0</v>
      </c>
      <c r="F596" s="26">
        <v>0</v>
      </c>
      <c r="G596" s="28">
        <v>78270</v>
      </c>
      <c r="H596" s="29">
        <v>800</v>
      </c>
      <c r="I596" s="30">
        <f t="shared" si="585"/>
        <v>312.2</v>
      </c>
      <c r="J596" s="30">
        <f t="shared" si="585"/>
        <v>316.39999999999998</v>
      </c>
      <c r="K596" s="30">
        <f t="shared" si="585"/>
        <v>315.89999999999998</v>
      </c>
      <c r="L596" s="30"/>
      <c r="M596" s="30"/>
      <c r="N596" s="30"/>
      <c r="O596" s="30">
        <f t="shared" si="566"/>
        <v>312.2</v>
      </c>
      <c r="P596" s="30">
        <f t="shared" si="567"/>
        <v>316.39999999999998</v>
      </c>
      <c r="Q596" s="31">
        <f t="shared" si="568"/>
        <v>315.89999999999998</v>
      </c>
      <c r="R596" s="65"/>
      <c r="S596" s="65"/>
      <c r="T596" s="65"/>
      <c r="U596" s="83">
        <f t="shared" si="580"/>
        <v>312.2</v>
      </c>
      <c r="V596" s="83">
        <f t="shared" si="581"/>
        <v>316.39999999999998</v>
      </c>
      <c r="W596" s="83">
        <f t="shared" si="582"/>
        <v>315.89999999999998</v>
      </c>
      <c r="X596" s="83"/>
      <c r="Y596" s="83"/>
      <c r="Z596" s="83"/>
      <c r="AA596" s="83">
        <f t="shared" si="556"/>
        <v>312.2</v>
      </c>
      <c r="AB596" s="83">
        <f t="shared" si="557"/>
        <v>316.39999999999998</v>
      </c>
      <c r="AC596" s="83">
        <f t="shared" si="558"/>
        <v>315.89999999999998</v>
      </c>
    </row>
    <row r="597" spans="1:29" s="3" customFormat="1" ht="36.6" customHeight="1" x14ac:dyDescent="0.2">
      <c r="A597" s="23" t="s">
        <v>117</v>
      </c>
      <c r="B597" s="24">
        <v>136</v>
      </c>
      <c r="C597" s="25">
        <v>412</v>
      </c>
      <c r="D597" s="26">
        <v>1</v>
      </c>
      <c r="E597" s="27">
        <v>0</v>
      </c>
      <c r="F597" s="26">
        <v>0</v>
      </c>
      <c r="G597" s="28">
        <v>78270</v>
      </c>
      <c r="H597" s="29">
        <v>810</v>
      </c>
      <c r="I597" s="30">
        <v>312.2</v>
      </c>
      <c r="J597" s="30">
        <v>316.39999999999998</v>
      </c>
      <c r="K597" s="30">
        <v>315.89999999999998</v>
      </c>
      <c r="L597" s="30"/>
      <c r="M597" s="30"/>
      <c r="N597" s="30"/>
      <c r="O597" s="30">
        <f t="shared" si="566"/>
        <v>312.2</v>
      </c>
      <c r="P597" s="30">
        <f t="shared" si="567"/>
        <v>316.39999999999998</v>
      </c>
      <c r="Q597" s="31">
        <f t="shared" si="568"/>
        <v>315.89999999999998</v>
      </c>
      <c r="R597" s="65"/>
      <c r="S597" s="65"/>
      <c r="T597" s="65"/>
      <c r="U597" s="83">
        <f t="shared" si="580"/>
        <v>312.2</v>
      </c>
      <c r="V597" s="83">
        <f t="shared" si="581"/>
        <v>316.39999999999998</v>
      </c>
      <c r="W597" s="83">
        <f t="shared" si="582"/>
        <v>315.89999999999998</v>
      </c>
      <c r="X597" s="83"/>
      <c r="Y597" s="83"/>
      <c r="Z597" s="83"/>
      <c r="AA597" s="83">
        <f t="shared" si="556"/>
        <v>312.2</v>
      </c>
      <c r="AB597" s="83">
        <f t="shared" si="557"/>
        <v>316.39999999999998</v>
      </c>
      <c r="AC597" s="83">
        <f t="shared" si="558"/>
        <v>315.89999999999998</v>
      </c>
    </row>
    <row r="598" spans="1:29" s="3" customFormat="1" ht="22.5" x14ac:dyDescent="0.2">
      <c r="A598" s="23" t="s">
        <v>15</v>
      </c>
      <c r="B598" s="24">
        <v>136</v>
      </c>
      <c r="C598" s="25">
        <v>412</v>
      </c>
      <c r="D598" s="26" t="s">
        <v>116</v>
      </c>
      <c r="E598" s="27" t="s">
        <v>3</v>
      </c>
      <c r="F598" s="26" t="s">
        <v>2</v>
      </c>
      <c r="G598" s="28" t="s">
        <v>11</v>
      </c>
      <c r="H598" s="29" t="s">
        <v>7</v>
      </c>
      <c r="I598" s="30">
        <f>I599+I601</f>
        <v>8283.1</v>
      </c>
      <c r="J598" s="30">
        <f t="shared" ref="J598:K598" si="586">J599+J601</f>
        <v>8342.4</v>
      </c>
      <c r="K598" s="30">
        <f t="shared" si="586"/>
        <v>8655.5</v>
      </c>
      <c r="L598" s="30"/>
      <c r="M598" s="30"/>
      <c r="N598" s="30"/>
      <c r="O598" s="30">
        <f t="shared" si="566"/>
        <v>8283.1</v>
      </c>
      <c r="P598" s="30">
        <f t="shared" si="567"/>
        <v>8342.4</v>
      </c>
      <c r="Q598" s="31">
        <f t="shared" si="568"/>
        <v>8655.5</v>
      </c>
      <c r="R598" s="65"/>
      <c r="S598" s="65"/>
      <c r="T598" s="65"/>
      <c r="U598" s="83">
        <f t="shared" si="580"/>
        <v>8283.1</v>
      </c>
      <c r="V598" s="83">
        <f t="shared" si="581"/>
        <v>8342.4</v>
      </c>
      <c r="W598" s="83">
        <f t="shared" si="582"/>
        <v>8655.5</v>
      </c>
      <c r="X598" s="83"/>
      <c r="Y598" s="83"/>
      <c r="Z598" s="83"/>
      <c r="AA598" s="83">
        <f t="shared" si="556"/>
        <v>8283.1</v>
      </c>
      <c r="AB598" s="83">
        <f t="shared" si="557"/>
        <v>8342.4</v>
      </c>
      <c r="AC598" s="83">
        <f t="shared" si="558"/>
        <v>8655.5</v>
      </c>
    </row>
    <row r="599" spans="1:29" s="3" customFormat="1" ht="47.1" customHeight="1" x14ac:dyDescent="0.2">
      <c r="A599" s="23" t="s">
        <v>6</v>
      </c>
      <c r="B599" s="24">
        <v>136</v>
      </c>
      <c r="C599" s="25">
        <v>412</v>
      </c>
      <c r="D599" s="26" t="s">
        <v>116</v>
      </c>
      <c r="E599" s="27" t="s">
        <v>3</v>
      </c>
      <c r="F599" s="26" t="s">
        <v>2</v>
      </c>
      <c r="G599" s="28" t="s">
        <v>11</v>
      </c>
      <c r="H599" s="29">
        <v>100</v>
      </c>
      <c r="I599" s="30">
        <f t="shared" ref="I599:K599" si="587">I600</f>
        <v>7887.3</v>
      </c>
      <c r="J599" s="30">
        <f t="shared" si="587"/>
        <v>7946.6</v>
      </c>
      <c r="K599" s="30">
        <f t="shared" si="587"/>
        <v>8259.7000000000007</v>
      </c>
      <c r="L599" s="30"/>
      <c r="M599" s="30"/>
      <c r="N599" s="30"/>
      <c r="O599" s="30">
        <f t="shared" si="566"/>
        <v>7887.3</v>
      </c>
      <c r="P599" s="30">
        <f t="shared" si="567"/>
        <v>7946.6</v>
      </c>
      <c r="Q599" s="31">
        <f t="shared" si="568"/>
        <v>8259.7000000000007</v>
      </c>
      <c r="R599" s="65"/>
      <c r="S599" s="65"/>
      <c r="T599" s="65"/>
      <c r="U599" s="83">
        <f t="shared" si="580"/>
        <v>7887.3</v>
      </c>
      <c r="V599" s="83">
        <f t="shared" si="581"/>
        <v>7946.6</v>
      </c>
      <c r="W599" s="83">
        <f t="shared" si="582"/>
        <v>8259.7000000000007</v>
      </c>
      <c r="X599" s="83"/>
      <c r="Y599" s="83"/>
      <c r="Z599" s="83"/>
      <c r="AA599" s="83">
        <f t="shared" si="556"/>
        <v>7887.3</v>
      </c>
      <c r="AB599" s="83">
        <f t="shared" si="557"/>
        <v>7946.6</v>
      </c>
      <c r="AC599" s="83">
        <f t="shared" si="558"/>
        <v>8259.7000000000007</v>
      </c>
    </row>
    <row r="600" spans="1:29" s="3" customFormat="1" ht="22.5" x14ac:dyDescent="0.2">
      <c r="A600" s="23" t="s">
        <v>5</v>
      </c>
      <c r="B600" s="24">
        <v>136</v>
      </c>
      <c r="C600" s="25">
        <v>412</v>
      </c>
      <c r="D600" s="26" t="s">
        <v>116</v>
      </c>
      <c r="E600" s="27" t="s">
        <v>3</v>
      </c>
      <c r="F600" s="26" t="s">
        <v>2</v>
      </c>
      <c r="G600" s="28" t="s">
        <v>11</v>
      </c>
      <c r="H600" s="29">
        <v>120</v>
      </c>
      <c r="I600" s="30">
        <f>5822.2+1758.3+306.8</f>
        <v>7887.3</v>
      </c>
      <c r="J600" s="30">
        <f>5867.7+306.8+1772.1</f>
        <v>7946.6</v>
      </c>
      <c r="K600" s="30">
        <f>6108.2+306.8+1844.7</f>
        <v>8259.7000000000007</v>
      </c>
      <c r="L600" s="30"/>
      <c r="M600" s="30"/>
      <c r="N600" s="30"/>
      <c r="O600" s="30">
        <f t="shared" si="566"/>
        <v>7887.3</v>
      </c>
      <c r="P600" s="30">
        <f t="shared" si="567"/>
        <v>7946.6</v>
      </c>
      <c r="Q600" s="31">
        <f t="shared" si="568"/>
        <v>8259.7000000000007</v>
      </c>
      <c r="R600" s="65"/>
      <c r="S600" s="65"/>
      <c r="T600" s="65"/>
      <c r="U600" s="83">
        <f t="shared" si="580"/>
        <v>7887.3</v>
      </c>
      <c r="V600" s="83">
        <f t="shared" si="581"/>
        <v>7946.6</v>
      </c>
      <c r="W600" s="83">
        <f t="shared" si="582"/>
        <v>8259.7000000000007</v>
      </c>
      <c r="X600" s="83"/>
      <c r="Y600" s="83"/>
      <c r="Z600" s="83"/>
      <c r="AA600" s="83">
        <f t="shared" si="556"/>
        <v>7887.3</v>
      </c>
      <c r="AB600" s="83">
        <f t="shared" si="557"/>
        <v>7946.6</v>
      </c>
      <c r="AC600" s="83">
        <f t="shared" si="558"/>
        <v>8259.7000000000007</v>
      </c>
    </row>
    <row r="601" spans="1:29" s="3" customFormat="1" ht="24.95" customHeight="1" x14ac:dyDescent="0.2">
      <c r="A601" s="23" t="s">
        <v>14</v>
      </c>
      <c r="B601" s="24">
        <v>136</v>
      </c>
      <c r="C601" s="25">
        <v>412</v>
      </c>
      <c r="D601" s="26" t="s">
        <v>116</v>
      </c>
      <c r="E601" s="27" t="s">
        <v>3</v>
      </c>
      <c r="F601" s="26" t="s">
        <v>2</v>
      </c>
      <c r="G601" s="28" t="s">
        <v>11</v>
      </c>
      <c r="H601" s="29">
        <v>200</v>
      </c>
      <c r="I601" s="30">
        <f t="shared" ref="I601:K601" si="588">I602</f>
        <v>395.8</v>
      </c>
      <c r="J601" s="30">
        <f t="shared" si="588"/>
        <v>395.8</v>
      </c>
      <c r="K601" s="30">
        <f t="shared" si="588"/>
        <v>395.8</v>
      </c>
      <c r="L601" s="30">
        <f>L602</f>
        <v>-1.7</v>
      </c>
      <c r="M601" s="30">
        <f t="shared" ref="M601:N601" si="589">M602</f>
        <v>0</v>
      </c>
      <c r="N601" s="30">
        <f t="shared" si="589"/>
        <v>0</v>
      </c>
      <c r="O601" s="30">
        <f t="shared" si="566"/>
        <v>394.1</v>
      </c>
      <c r="P601" s="30">
        <f t="shared" si="567"/>
        <v>395.8</v>
      </c>
      <c r="Q601" s="31">
        <f t="shared" si="568"/>
        <v>395.8</v>
      </c>
      <c r="R601" s="65"/>
      <c r="S601" s="65"/>
      <c r="T601" s="65"/>
      <c r="U601" s="83">
        <f t="shared" si="580"/>
        <v>394.1</v>
      </c>
      <c r="V601" s="83">
        <f t="shared" si="581"/>
        <v>395.8</v>
      </c>
      <c r="W601" s="83">
        <f t="shared" si="582"/>
        <v>395.8</v>
      </c>
      <c r="X601" s="83"/>
      <c r="Y601" s="83"/>
      <c r="Z601" s="83"/>
      <c r="AA601" s="83">
        <f t="shared" si="556"/>
        <v>394.1</v>
      </c>
      <c r="AB601" s="83">
        <f t="shared" si="557"/>
        <v>395.8</v>
      </c>
      <c r="AC601" s="83">
        <f t="shared" si="558"/>
        <v>395.8</v>
      </c>
    </row>
    <row r="602" spans="1:29" s="3" customFormat="1" ht="22.5" x14ac:dyDescent="0.2">
      <c r="A602" s="23" t="s">
        <v>13</v>
      </c>
      <c r="B602" s="24">
        <v>136</v>
      </c>
      <c r="C602" s="25">
        <v>412</v>
      </c>
      <c r="D602" s="26" t="s">
        <v>116</v>
      </c>
      <c r="E602" s="27" t="s">
        <v>3</v>
      </c>
      <c r="F602" s="26" t="s">
        <v>2</v>
      </c>
      <c r="G602" s="28" t="s">
        <v>11</v>
      </c>
      <c r="H602" s="29">
        <v>240</v>
      </c>
      <c r="I602" s="30">
        <v>395.8</v>
      </c>
      <c r="J602" s="30">
        <v>395.8</v>
      </c>
      <c r="K602" s="30">
        <v>395.8</v>
      </c>
      <c r="L602" s="30">
        <v>-1.7</v>
      </c>
      <c r="M602" s="30">
        <v>0</v>
      </c>
      <c r="N602" s="30">
        <v>0</v>
      </c>
      <c r="O602" s="30">
        <f t="shared" si="566"/>
        <v>394.1</v>
      </c>
      <c r="P602" s="30">
        <f t="shared" si="567"/>
        <v>395.8</v>
      </c>
      <c r="Q602" s="31">
        <f t="shared" si="568"/>
        <v>395.8</v>
      </c>
      <c r="R602" s="65"/>
      <c r="S602" s="65"/>
      <c r="T602" s="65"/>
      <c r="U602" s="83">
        <f t="shared" si="580"/>
        <v>394.1</v>
      </c>
      <c r="V602" s="83">
        <f t="shared" si="581"/>
        <v>395.8</v>
      </c>
      <c r="W602" s="83">
        <f t="shared" si="582"/>
        <v>395.8</v>
      </c>
      <c r="X602" s="83"/>
      <c r="Y602" s="83"/>
      <c r="Z602" s="83"/>
      <c r="AA602" s="83">
        <f t="shared" si="556"/>
        <v>394.1</v>
      </c>
      <c r="AB602" s="83">
        <f t="shared" si="557"/>
        <v>395.8</v>
      </c>
      <c r="AC602" s="83">
        <f t="shared" si="558"/>
        <v>395.8</v>
      </c>
    </row>
    <row r="603" spans="1:29" s="3" customFormat="1" x14ac:dyDescent="0.2">
      <c r="A603" s="23" t="s">
        <v>72</v>
      </c>
      <c r="B603" s="24">
        <v>136</v>
      </c>
      <c r="C603" s="25">
        <v>412</v>
      </c>
      <c r="D603" s="26" t="s">
        <v>116</v>
      </c>
      <c r="E603" s="27" t="s">
        <v>3</v>
      </c>
      <c r="F603" s="26" t="s">
        <v>2</v>
      </c>
      <c r="G603" s="28" t="s">
        <v>11</v>
      </c>
      <c r="H603" s="29">
        <v>800</v>
      </c>
      <c r="I603" s="30">
        <f>I604</f>
        <v>0</v>
      </c>
      <c r="J603" s="30">
        <f t="shared" ref="J603:K603" si="590">J604</f>
        <v>0</v>
      </c>
      <c r="K603" s="30">
        <f t="shared" si="590"/>
        <v>0</v>
      </c>
      <c r="L603" s="30">
        <f>L604</f>
        <v>1.7</v>
      </c>
      <c r="M603" s="30">
        <f t="shared" ref="M603:N603" si="591">M604</f>
        <v>0</v>
      </c>
      <c r="N603" s="30">
        <f t="shared" si="591"/>
        <v>0</v>
      </c>
      <c r="O603" s="30">
        <f t="shared" ref="O603:O604" si="592">I603+L603</f>
        <v>1.7</v>
      </c>
      <c r="P603" s="30">
        <f t="shared" ref="P603:P604" si="593">J603+M603</f>
        <v>0</v>
      </c>
      <c r="Q603" s="31">
        <f t="shared" ref="Q603:Q604" si="594">K603+N603</f>
        <v>0</v>
      </c>
      <c r="R603" s="65"/>
      <c r="S603" s="65"/>
      <c r="T603" s="65"/>
      <c r="U603" s="83">
        <f t="shared" si="580"/>
        <v>1.7</v>
      </c>
      <c r="V603" s="83">
        <f t="shared" si="581"/>
        <v>0</v>
      </c>
      <c r="W603" s="83">
        <f t="shared" si="582"/>
        <v>0</v>
      </c>
      <c r="X603" s="83"/>
      <c r="Y603" s="83"/>
      <c r="Z603" s="83"/>
      <c r="AA603" s="83">
        <f t="shared" si="556"/>
        <v>1.7</v>
      </c>
      <c r="AB603" s="83">
        <f t="shared" si="557"/>
        <v>0</v>
      </c>
      <c r="AC603" s="83">
        <f t="shared" si="558"/>
        <v>0</v>
      </c>
    </row>
    <row r="604" spans="1:29" s="3" customFormat="1" x14ac:dyDescent="0.2">
      <c r="A604" s="23" t="s">
        <v>71</v>
      </c>
      <c r="B604" s="24">
        <v>136</v>
      </c>
      <c r="C604" s="25">
        <v>412</v>
      </c>
      <c r="D604" s="26" t="s">
        <v>116</v>
      </c>
      <c r="E604" s="27" t="s">
        <v>3</v>
      </c>
      <c r="F604" s="26" t="s">
        <v>2</v>
      </c>
      <c r="G604" s="28" t="s">
        <v>11</v>
      </c>
      <c r="H604" s="29">
        <v>850</v>
      </c>
      <c r="I604" s="30">
        <v>0</v>
      </c>
      <c r="J604" s="30">
        <v>0</v>
      </c>
      <c r="K604" s="30">
        <v>0</v>
      </c>
      <c r="L604" s="30">
        <v>1.7</v>
      </c>
      <c r="M604" s="30">
        <v>0</v>
      </c>
      <c r="N604" s="30">
        <v>0</v>
      </c>
      <c r="O604" s="30">
        <f t="shared" si="592"/>
        <v>1.7</v>
      </c>
      <c r="P604" s="30">
        <f t="shared" si="593"/>
        <v>0</v>
      </c>
      <c r="Q604" s="31">
        <f t="shared" si="594"/>
        <v>0</v>
      </c>
      <c r="R604" s="65"/>
      <c r="S604" s="65"/>
      <c r="T604" s="65"/>
      <c r="U604" s="83">
        <f t="shared" si="580"/>
        <v>1.7</v>
      </c>
      <c r="V604" s="83">
        <f t="shared" si="581"/>
        <v>0</v>
      </c>
      <c r="W604" s="83">
        <f t="shared" si="582"/>
        <v>0</v>
      </c>
      <c r="X604" s="83"/>
      <c r="Y604" s="83"/>
      <c r="Z604" s="83"/>
      <c r="AA604" s="83">
        <f t="shared" si="556"/>
        <v>1.7</v>
      </c>
      <c r="AB604" s="83">
        <f t="shared" si="557"/>
        <v>0</v>
      </c>
      <c r="AC604" s="83">
        <f t="shared" si="558"/>
        <v>0</v>
      </c>
    </row>
    <row r="605" spans="1:29" s="3" customFormat="1" ht="22.5" x14ac:dyDescent="0.2">
      <c r="A605" s="23" t="s">
        <v>119</v>
      </c>
      <c r="B605" s="24">
        <v>136</v>
      </c>
      <c r="C605" s="25">
        <v>412</v>
      </c>
      <c r="D605" s="26" t="s">
        <v>116</v>
      </c>
      <c r="E605" s="27" t="s">
        <v>3</v>
      </c>
      <c r="F605" s="26" t="s">
        <v>2</v>
      </c>
      <c r="G605" s="28" t="s">
        <v>118</v>
      </c>
      <c r="H605" s="29" t="s">
        <v>7</v>
      </c>
      <c r="I605" s="30">
        <f t="shared" ref="I605:K606" si="595">I606</f>
        <v>10.9</v>
      </c>
      <c r="J605" s="30">
        <f t="shared" si="595"/>
        <v>10.9</v>
      </c>
      <c r="K605" s="30">
        <f t="shared" si="595"/>
        <v>10.9</v>
      </c>
      <c r="L605" s="30"/>
      <c r="M605" s="30"/>
      <c r="N605" s="30"/>
      <c r="O605" s="30">
        <f t="shared" si="566"/>
        <v>10.9</v>
      </c>
      <c r="P605" s="30">
        <f t="shared" si="567"/>
        <v>10.9</v>
      </c>
      <c r="Q605" s="31">
        <f t="shared" si="568"/>
        <v>10.9</v>
      </c>
      <c r="R605" s="65"/>
      <c r="S605" s="65"/>
      <c r="T605" s="65"/>
      <c r="U605" s="83">
        <f t="shared" si="580"/>
        <v>10.9</v>
      </c>
      <c r="V605" s="83">
        <f t="shared" si="581"/>
        <v>10.9</v>
      </c>
      <c r="W605" s="83">
        <f t="shared" si="582"/>
        <v>10.9</v>
      </c>
      <c r="X605" s="83"/>
      <c r="Y605" s="83"/>
      <c r="Z605" s="83"/>
      <c r="AA605" s="83">
        <f t="shared" si="556"/>
        <v>10.9</v>
      </c>
      <c r="AB605" s="83">
        <f t="shared" si="557"/>
        <v>10.9</v>
      </c>
      <c r="AC605" s="83">
        <f t="shared" si="558"/>
        <v>10.9</v>
      </c>
    </row>
    <row r="606" spans="1:29" s="3" customFormat="1" x14ac:dyDescent="0.2">
      <c r="A606" s="23" t="s">
        <v>72</v>
      </c>
      <c r="B606" s="24">
        <v>136</v>
      </c>
      <c r="C606" s="25">
        <v>412</v>
      </c>
      <c r="D606" s="26" t="s">
        <v>116</v>
      </c>
      <c r="E606" s="27" t="s">
        <v>3</v>
      </c>
      <c r="F606" s="26" t="s">
        <v>2</v>
      </c>
      <c r="G606" s="28" t="s">
        <v>118</v>
      </c>
      <c r="H606" s="29">
        <v>800</v>
      </c>
      <c r="I606" s="30">
        <f>I607</f>
        <v>10.9</v>
      </c>
      <c r="J606" s="30">
        <f t="shared" si="595"/>
        <v>10.9</v>
      </c>
      <c r="K606" s="30">
        <f t="shared" si="595"/>
        <v>10.9</v>
      </c>
      <c r="L606" s="30"/>
      <c r="M606" s="30"/>
      <c r="N606" s="30"/>
      <c r="O606" s="30">
        <f t="shared" si="566"/>
        <v>10.9</v>
      </c>
      <c r="P606" s="30">
        <f t="shared" si="567"/>
        <v>10.9</v>
      </c>
      <c r="Q606" s="31">
        <f t="shared" si="568"/>
        <v>10.9</v>
      </c>
      <c r="R606" s="65"/>
      <c r="S606" s="65"/>
      <c r="T606" s="65"/>
      <c r="U606" s="83">
        <f t="shared" si="580"/>
        <v>10.9</v>
      </c>
      <c r="V606" s="83">
        <f t="shared" si="581"/>
        <v>10.9</v>
      </c>
      <c r="W606" s="83">
        <f t="shared" si="582"/>
        <v>10.9</v>
      </c>
      <c r="X606" s="83"/>
      <c r="Y606" s="83"/>
      <c r="Z606" s="83"/>
      <c r="AA606" s="83">
        <f t="shared" si="556"/>
        <v>10.9</v>
      </c>
      <c r="AB606" s="83">
        <f t="shared" si="557"/>
        <v>10.9</v>
      </c>
      <c r="AC606" s="83">
        <f t="shared" si="558"/>
        <v>10.9</v>
      </c>
    </row>
    <row r="607" spans="1:29" s="3" customFormat="1" ht="33.75" x14ac:dyDescent="0.2">
      <c r="A607" s="23" t="s">
        <v>117</v>
      </c>
      <c r="B607" s="24">
        <v>136</v>
      </c>
      <c r="C607" s="25">
        <v>412</v>
      </c>
      <c r="D607" s="26" t="s">
        <v>116</v>
      </c>
      <c r="E607" s="27" t="s">
        <v>3</v>
      </c>
      <c r="F607" s="26" t="s">
        <v>2</v>
      </c>
      <c r="G607" s="28" t="s">
        <v>118</v>
      </c>
      <c r="H607" s="29">
        <v>810</v>
      </c>
      <c r="I607" s="30">
        <v>10.9</v>
      </c>
      <c r="J607" s="30">
        <v>10.9</v>
      </c>
      <c r="K607" s="30">
        <v>10.9</v>
      </c>
      <c r="L607" s="30"/>
      <c r="M607" s="30"/>
      <c r="N607" s="30"/>
      <c r="O607" s="30">
        <f t="shared" si="566"/>
        <v>10.9</v>
      </c>
      <c r="P607" s="30">
        <f t="shared" si="567"/>
        <v>10.9</v>
      </c>
      <c r="Q607" s="31">
        <f t="shared" si="568"/>
        <v>10.9</v>
      </c>
      <c r="R607" s="65"/>
      <c r="S607" s="65"/>
      <c r="T607" s="65"/>
      <c r="U607" s="83">
        <f t="shared" si="580"/>
        <v>10.9</v>
      </c>
      <c r="V607" s="83">
        <f t="shared" si="581"/>
        <v>10.9</v>
      </c>
      <c r="W607" s="83">
        <f t="shared" si="582"/>
        <v>10.9</v>
      </c>
      <c r="X607" s="83"/>
      <c r="Y607" s="83"/>
      <c r="Z607" s="83"/>
      <c r="AA607" s="83">
        <f t="shared" si="556"/>
        <v>10.9</v>
      </c>
      <c r="AB607" s="83">
        <f t="shared" si="557"/>
        <v>10.9</v>
      </c>
      <c r="AC607" s="83">
        <f t="shared" si="558"/>
        <v>10.9</v>
      </c>
    </row>
    <row r="608" spans="1:29" s="3" customFormat="1" ht="38.450000000000003" customHeight="1" x14ac:dyDescent="0.2">
      <c r="A608" s="23" t="s">
        <v>265</v>
      </c>
      <c r="B608" s="24">
        <v>136</v>
      </c>
      <c r="C608" s="25">
        <v>412</v>
      </c>
      <c r="D608" s="26">
        <v>1</v>
      </c>
      <c r="E608" s="27">
        <v>0</v>
      </c>
      <c r="F608" s="26">
        <v>0</v>
      </c>
      <c r="G608" s="28">
        <v>82330</v>
      </c>
      <c r="H608" s="29"/>
      <c r="I608" s="30">
        <f t="shared" ref="I608:K609" si="596">I609</f>
        <v>265.5</v>
      </c>
      <c r="J608" s="30">
        <f t="shared" si="596"/>
        <v>265.5</v>
      </c>
      <c r="K608" s="30">
        <f t="shared" si="596"/>
        <v>265.5</v>
      </c>
      <c r="L608" s="30"/>
      <c r="M608" s="30"/>
      <c r="N608" s="30"/>
      <c r="O608" s="30">
        <f t="shared" si="566"/>
        <v>265.5</v>
      </c>
      <c r="P608" s="30">
        <f t="shared" si="567"/>
        <v>265.5</v>
      </c>
      <c r="Q608" s="31">
        <f t="shared" si="568"/>
        <v>265.5</v>
      </c>
      <c r="R608" s="65"/>
      <c r="S608" s="65"/>
      <c r="T608" s="65"/>
      <c r="U608" s="83">
        <f t="shared" si="580"/>
        <v>265.5</v>
      </c>
      <c r="V608" s="83">
        <f t="shared" si="581"/>
        <v>265.5</v>
      </c>
      <c r="W608" s="83">
        <f t="shared" si="582"/>
        <v>265.5</v>
      </c>
      <c r="X608" s="83"/>
      <c r="Y608" s="83"/>
      <c r="Z608" s="83"/>
      <c r="AA608" s="83">
        <f t="shared" si="556"/>
        <v>265.5</v>
      </c>
      <c r="AB608" s="83">
        <f t="shared" si="557"/>
        <v>265.5</v>
      </c>
      <c r="AC608" s="83">
        <f t="shared" si="558"/>
        <v>265.5</v>
      </c>
    </row>
    <row r="609" spans="1:29" s="3" customFormat="1" x14ac:dyDescent="0.2">
      <c r="A609" s="23" t="s">
        <v>72</v>
      </c>
      <c r="B609" s="24">
        <v>136</v>
      </c>
      <c r="C609" s="25">
        <v>412</v>
      </c>
      <c r="D609" s="26">
        <v>1</v>
      </c>
      <c r="E609" s="27">
        <v>0</v>
      </c>
      <c r="F609" s="26">
        <v>0</v>
      </c>
      <c r="G609" s="28">
        <v>82330</v>
      </c>
      <c r="H609" s="29">
        <v>800</v>
      </c>
      <c r="I609" s="30">
        <f t="shared" si="596"/>
        <v>265.5</v>
      </c>
      <c r="J609" s="30">
        <f t="shared" si="596"/>
        <v>265.5</v>
      </c>
      <c r="K609" s="30">
        <f t="shared" si="596"/>
        <v>265.5</v>
      </c>
      <c r="L609" s="30"/>
      <c r="M609" s="30"/>
      <c r="N609" s="30"/>
      <c r="O609" s="30">
        <f t="shared" si="566"/>
        <v>265.5</v>
      </c>
      <c r="P609" s="30">
        <f t="shared" si="567"/>
        <v>265.5</v>
      </c>
      <c r="Q609" s="31">
        <f t="shared" si="568"/>
        <v>265.5</v>
      </c>
      <c r="R609" s="65"/>
      <c r="S609" s="65"/>
      <c r="T609" s="65"/>
      <c r="U609" s="83">
        <f t="shared" si="580"/>
        <v>265.5</v>
      </c>
      <c r="V609" s="83">
        <f t="shared" si="581"/>
        <v>265.5</v>
      </c>
      <c r="W609" s="83">
        <f t="shared" si="582"/>
        <v>265.5</v>
      </c>
      <c r="X609" s="83"/>
      <c r="Y609" s="83"/>
      <c r="Z609" s="83"/>
      <c r="AA609" s="83">
        <f t="shared" si="556"/>
        <v>265.5</v>
      </c>
      <c r="AB609" s="83">
        <f t="shared" si="557"/>
        <v>265.5</v>
      </c>
      <c r="AC609" s="83">
        <f t="shared" si="558"/>
        <v>265.5</v>
      </c>
    </row>
    <row r="610" spans="1:29" s="3" customFormat="1" ht="33.75" x14ac:dyDescent="0.2">
      <c r="A610" s="23" t="s">
        <v>117</v>
      </c>
      <c r="B610" s="24">
        <v>136</v>
      </c>
      <c r="C610" s="25">
        <v>412</v>
      </c>
      <c r="D610" s="26">
        <v>1</v>
      </c>
      <c r="E610" s="27">
        <v>0</v>
      </c>
      <c r="F610" s="26">
        <v>0</v>
      </c>
      <c r="G610" s="28">
        <v>82330</v>
      </c>
      <c r="H610" s="29">
        <v>810</v>
      </c>
      <c r="I610" s="30">
        <v>265.5</v>
      </c>
      <c r="J610" s="30">
        <v>265.5</v>
      </c>
      <c r="K610" s="30">
        <v>265.5</v>
      </c>
      <c r="L610" s="30"/>
      <c r="M610" s="30"/>
      <c r="N610" s="30"/>
      <c r="O610" s="30">
        <f t="shared" si="566"/>
        <v>265.5</v>
      </c>
      <c r="P610" s="30">
        <f t="shared" si="567"/>
        <v>265.5</v>
      </c>
      <c r="Q610" s="31">
        <f t="shared" si="568"/>
        <v>265.5</v>
      </c>
      <c r="R610" s="65"/>
      <c r="S610" s="65"/>
      <c r="T610" s="65"/>
      <c r="U610" s="83">
        <f t="shared" si="580"/>
        <v>265.5</v>
      </c>
      <c r="V610" s="83">
        <f t="shared" si="581"/>
        <v>265.5</v>
      </c>
      <c r="W610" s="83">
        <f t="shared" si="582"/>
        <v>265.5</v>
      </c>
      <c r="X610" s="83"/>
      <c r="Y610" s="83"/>
      <c r="Z610" s="83"/>
      <c r="AA610" s="83">
        <f t="shared" si="556"/>
        <v>265.5</v>
      </c>
      <c r="AB610" s="83">
        <f t="shared" si="557"/>
        <v>265.5</v>
      </c>
      <c r="AC610" s="83">
        <f t="shared" si="558"/>
        <v>265.5</v>
      </c>
    </row>
    <row r="611" spans="1:29" s="3" customFormat="1" ht="22.5" x14ac:dyDescent="0.2">
      <c r="A611" s="33" t="s">
        <v>377</v>
      </c>
      <c r="B611" s="24">
        <v>136</v>
      </c>
      <c r="C611" s="25">
        <v>1000</v>
      </c>
      <c r="D611" s="26"/>
      <c r="E611" s="27"/>
      <c r="F611" s="26"/>
      <c r="G611" s="28"/>
      <c r="H611" s="29"/>
      <c r="I611" s="30">
        <f>I612</f>
        <v>155.30000000000001</v>
      </c>
      <c r="J611" s="30">
        <f t="shared" ref="J611:K618" si="597">J612</f>
        <v>155.30000000000001</v>
      </c>
      <c r="K611" s="30">
        <f t="shared" si="597"/>
        <v>155.30000000000001</v>
      </c>
      <c r="L611" s="30">
        <f>L612</f>
        <v>4800.3558899999998</v>
      </c>
      <c r="M611" s="30">
        <f t="shared" ref="M611:N612" si="598">M612</f>
        <v>4405.2731400000002</v>
      </c>
      <c r="N611" s="30">
        <f t="shared" si="598"/>
        <v>8253.4769099999994</v>
      </c>
      <c r="O611" s="30">
        <f t="shared" si="566"/>
        <v>4955.65589</v>
      </c>
      <c r="P611" s="30">
        <f t="shared" si="567"/>
        <v>4560.5731400000004</v>
      </c>
      <c r="Q611" s="31">
        <f t="shared" si="568"/>
        <v>8408.7769099999987</v>
      </c>
      <c r="R611" s="65"/>
      <c r="S611" s="65"/>
      <c r="T611" s="65"/>
      <c r="U611" s="83">
        <f t="shared" si="580"/>
        <v>4955.65589</v>
      </c>
      <c r="V611" s="83">
        <f t="shared" si="581"/>
        <v>4560.5731400000004</v>
      </c>
      <c r="W611" s="83">
        <f t="shared" si="582"/>
        <v>8408.7769099999987</v>
      </c>
      <c r="X611" s="83"/>
      <c r="Y611" s="83"/>
      <c r="Z611" s="83"/>
      <c r="AA611" s="83">
        <f t="shared" si="556"/>
        <v>4955.65589</v>
      </c>
      <c r="AB611" s="83">
        <f t="shared" si="557"/>
        <v>4560.5731400000004</v>
      </c>
      <c r="AC611" s="83">
        <f t="shared" si="558"/>
        <v>8408.7769099999987</v>
      </c>
    </row>
    <row r="612" spans="1:29" s="3" customFormat="1" ht="22.5" x14ac:dyDescent="0.2">
      <c r="A612" s="33" t="s">
        <v>376</v>
      </c>
      <c r="B612" s="24">
        <v>136</v>
      </c>
      <c r="C612" s="25">
        <v>1003</v>
      </c>
      <c r="D612" s="26"/>
      <c r="E612" s="27"/>
      <c r="F612" s="26"/>
      <c r="G612" s="28"/>
      <c r="H612" s="29"/>
      <c r="I612" s="30">
        <f>I613</f>
        <v>155.30000000000001</v>
      </c>
      <c r="J612" s="30">
        <f t="shared" si="597"/>
        <v>155.30000000000001</v>
      </c>
      <c r="K612" s="30">
        <f t="shared" si="597"/>
        <v>155.30000000000001</v>
      </c>
      <c r="L612" s="30">
        <f>L613</f>
        <v>4800.3558899999998</v>
      </c>
      <c r="M612" s="30">
        <f t="shared" si="598"/>
        <v>4405.2731400000002</v>
      </c>
      <c r="N612" s="30">
        <f t="shared" si="598"/>
        <v>8253.4769099999994</v>
      </c>
      <c r="O612" s="30">
        <f t="shared" si="566"/>
        <v>4955.65589</v>
      </c>
      <c r="P612" s="30">
        <f t="shared" si="567"/>
        <v>4560.5731400000004</v>
      </c>
      <c r="Q612" s="31">
        <f t="shared" si="568"/>
        <v>8408.7769099999987</v>
      </c>
      <c r="R612" s="65"/>
      <c r="S612" s="65"/>
      <c r="T612" s="65"/>
      <c r="U612" s="83">
        <f t="shared" si="580"/>
        <v>4955.65589</v>
      </c>
      <c r="V612" s="83">
        <f t="shared" si="581"/>
        <v>4560.5731400000004</v>
      </c>
      <c r="W612" s="83">
        <f t="shared" si="582"/>
        <v>8408.7769099999987</v>
      </c>
      <c r="X612" s="83"/>
      <c r="Y612" s="83"/>
      <c r="Z612" s="83"/>
      <c r="AA612" s="83">
        <f t="shared" si="556"/>
        <v>4955.65589</v>
      </c>
      <c r="AB612" s="83">
        <f t="shared" si="557"/>
        <v>4560.5731400000004</v>
      </c>
      <c r="AC612" s="83">
        <f t="shared" si="558"/>
        <v>8408.7769099999987</v>
      </c>
    </row>
    <row r="613" spans="1:29" s="3" customFormat="1" ht="45" x14ac:dyDescent="0.2">
      <c r="A613" s="34" t="s">
        <v>330</v>
      </c>
      <c r="B613" s="24">
        <v>136</v>
      </c>
      <c r="C613" s="25">
        <v>1003</v>
      </c>
      <c r="D613" s="26">
        <v>10</v>
      </c>
      <c r="E613" s="27">
        <v>0</v>
      </c>
      <c r="F613" s="26">
        <v>0</v>
      </c>
      <c r="G613" s="28">
        <v>0</v>
      </c>
      <c r="H613" s="29"/>
      <c r="I613" s="30">
        <f>I617</f>
        <v>155.30000000000001</v>
      </c>
      <c r="J613" s="30">
        <f>J617</f>
        <v>155.30000000000001</v>
      </c>
      <c r="K613" s="30">
        <f>K617</f>
        <v>155.30000000000001</v>
      </c>
      <c r="L613" s="30">
        <f>L617+L620+L614</f>
        <v>4800.3558899999998</v>
      </c>
      <c r="M613" s="30">
        <f>M617+M620+M614</f>
        <v>4405.2731400000002</v>
      </c>
      <c r="N613" s="30">
        <f>N617+N620+N614</f>
        <v>8253.4769099999994</v>
      </c>
      <c r="O613" s="30">
        <f t="shared" si="566"/>
        <v>4955.65589</v>
      </c>
      <c r="P613" s="30">
        <f t="shared" si="567"/>
        <v>4560.5731400000004</v>
      </c>
      <c r="Q613" s="31">
        <f t="shared" si="568"/>
        <v>8408.7769099999987</v>
      </c>
      <c r="R613" s="65"/>
      <c r="S613" s="65"/>
      <c r="T613" s="65"/>
      <c r="U613" s="83">
        <f t="shared" si="580"/>
        <v>4955.65589</v>
      </c>
      <c r="V613" s="83">
        <f t="shared" si="581"/>
        <v>4560.5731400000004</v>
      </c>
      <c r="W613" s="83">
        <f t="shared" si="582"/>
        <v>8408.7769099999987</v>
      </c>
      <c r="X613" s="83"/>
      <c r="Y613" s="83"/>
      <c r="Z613" s="83"/>
      <c r="AA613" s="83">
        <f t="shared" si="556"/>
        <v>4955.65589</v>
      </c>
      <c r="AB613" s="83">
        <f t="shared" si="557"/>
        <v>4560.5731400000004</v>
      </c>
      <c r="AC613" s="83">
        <f t="shared" si="558"/>
        <v>8408.7769099999987</v>
      </c>
    </row>
    <row r="614" spans="1:29" s="3" customFormat="1" ht="33.75" x14ac:dyDescent="0.2">
      <c r="A614" s="33" t="s">
        <v>394</v>
      </c>
      <c r="B614" s="24">
        <v>136</v>
      </c>
      <c r="C614" s="25">
        <v>1003</v>
      </c>
      <c r="D614" s="26">
        <v>10</v>
      </c>
      <c r="E614" s="27">
        <v>0</v>
      </c>
      <c r="F614" s="26">
        <v>0</v>
      </c>
      <c r="G614" s="28">
        <v>78130</v>
      </c>
      <c r="H614" s="29"/>
      <c r="I614" s="30"/>
      <c r="J614" s="30"/>
      <c r="K614" s="30"/>
      <c r="L614" s="30">
        <f>L615</f>
        <v>3121.0342999999998</v>
      </c>
      <c r="M614" s="30">
        <f t="shared" ref="M614:N615" si="599">M615</f>
        <v>3187.35104</v>
      </c>
      <c r="N614" s="30">
        <f t="shared" si="599"/>
        <v>2759.82393</v>
      </c>
      <c r="O614" s="30">
        <f t="shared" ref="O614:O616" si="600">I614+L614</f>
        <v>3121.0342999999998</v>
      </c>
      <c r="P614" s="30">
        <f t="shared" ref="P614:P616" si="601">J614+M614</f>
        <v>3187.35104</v>
      </c>
      <c r="Q614" s="31">
        <f t="shared" ref="Q614:Q616" si="602">K614+N614</f>
        <v>2759.82393</v>
      </c>
      <c r="R614" s="65"/>
      <c r="S614" s="65"/>
      <c r="T614" s="65"/>
      <c r="U614" s="83">
        <f t="shared" si="580"/>
        <v>3121.0342999999998</v>
      </c>
      <c r="V614" s="83">
        <f t="shared" si="581"/>
        <v>3187.35104</v>
      </c>
      <c r="W614" s="83">
        <f t="shared" si="582"/>
        <v>2759.82393</v>
      </c>
      <c r="X614" s="83"/>
      <c r="Y614" s="83"/>
      <c r="Z614" s="83"/>
      <c r="AA614" s="83">
        <f t="shared" si="556"/>
        <v>3121.0342999999998</v>
      </c>
      <c r="AB614" s="83">
        <f t="shared" si="557"/>
        <v>3187.35104</v>
      </c>
      <c r="AC614" s="83">
        <f t="shared" si="558"/>
        <v>2759.82393</v>
      </c>
    </row>
    <row r="615" spans="1:29" s="3" customFormat="1" x14ac:dyDescent="0.2">
      <c r="A615" s="32" t="s">
        <v>40</v>
      </c>
      <c r="B615" s="24">
        <v>136</v>
      </c>
      <c r="C615" s="25">
        <v>1003</v>
      </c>
      <c r="D615" s="26">
        <v>10</v>
      </c>
      <c r="E615" s="27">
        <v>0</v>
      </c>
      <c r="F615" s="26">
        <v>0</v>
      </c>
      <c r="G615" s="28">
        <v>78130</v>
      </c>
      <c r="H615" s="29">
        <v>300</v>
      </c>
      <c r="I615" s="30"/>
      <c r="J615" s="30"/>
      <c r="K615" s="30"/>
      <c r="L615" s="30">
        <f>L616</f>
        <v>3121.0342999999998</v>
      </c>
      <c r="M615" s="30">
        <f t="shared" si="599"/>
        <v>3187.35104</v>
      </c>
      <c r="N615" s="30">
        <f t="shared" si="599"/>
        <v>2759.82393</v>
      </c>
      <c r="O615" s="30">
        <f t="shared" si="600"/>
        <v>3121.0342999999998</v>
      </c>
      <c r="P615" s="30">
        <f t="shared" si="601"/>
        <v>3187.35104</v>
      </c>
      <c r="Q615" s="31">
        <f t="shared" si="602"/>
        <v>2759.82393</v>
      </c>
      <c r="R615" s="65"/>
      <c r="S615" s="65"/>
      <c r="T615" s="65"/>
      <c r="U615" s="83">
        <f t="shared" si="580"/>
        <v>3121.0342999999998</v>
      </c>
      <c r="V615" s="83">
        <f t="shared" si="581"/>
        <v>3187.35104</v>
      </c>
      <c r="W615" s="83">
        <f t="shared" si="582"/>
        <v>2759.82393</v>
      </c>
      <c r="X615" s="83"/>
      <c r="Y615" s="83"/>
      <c r="Z615" s="83"/>
      <c r="AA615" s="83">
        <f t="shared" si="556"/>
        <v>3121.0342999999998</v>
      </c>
      <c r="AB615" s="83">
        <f t="shared" si="557"/>
        <v>3187.35104</v>
      </c>
      <c r="AC615" s="83">
        <f t="shared" si="558"/>
        <v>2759.82393</v>
      </c>
    </row>
    <row r="616" spans="1:29" s="3" customFormat="1" ht="22.5" x14ac:dyDescent="0.2">
      <c r="A616" s="23" t="s">
        <v>44</v>
      </c>
      <c r="B616" s="24">
        <v>136</v>
      </c>
      <c r="C616" s="25">
        <v>1003</v>
      </c>
      <c r="D616" s="26">
        <v>10</v>
      </c>
      <c r="E616" s="27">
        <v>0</v>
      </c>
      <c r="F616" s="26">
        <v>0</v>
      </c>
      <c r="G616" s="28">
        <v>78130</v>
      </c>
      <c r="H616" s="29">
        <v>320</v>
      </c>
      <c r="I616" s="30"/>
      <c r="J616" s="30"/>
      <c r="K616" s="30"/>
      <c r="L616" s="30">
        <v>3121.0342999999998</v>
      </c>
      <c r="M616" s="30">
        <v>3187.35104</v>
      </c>
      <c r="N616" s="30">
        <v>2759.82393</v>
      </c>
      <c r="O616" s="30">
        <f t="shared" si="600"/>
        <v>3121.0342999999998</v>
      </c>
      <c r="P616" s="30">
        <f t="shared" si="601"/>
        <v>3187.35104</v>
      </c>
      <c r="Q616" s="31">
        <f t="shared" si="602"/>
        <v>2759.82393</v>
      </c>
      <c r="R616" s="65"/>
      <c r="S616" s="65"/>
      <c r="T616" s="65"/>
      <c r="U616" s="83">
        <f t="shared" si="580"/>
        <v>3121.0342999999998</v>
      </c>
      <c r="V616" s="83">
        <f t="shared" si="581"/>
        <v>3187.35104</v>
      </c>
      <c r="W616" s="83">
        <f t="shared" si="582"/>
        <v>2759.82393</v>
      </c>
      <c r="X616" s="83"/>
      <c r="Y616" s="83"/>
      <c r="Z616" s="83"/>
      <c r="AA616" s="83">
        <f t="shared" si="556"/>
        <v>3121.0342999999998</v>
      </c>
      <c r="AB616" s="83">
        <f t="shared" si="557"/>
        <v>3187.35104</v>
      </c>
      <c r="AC616" s="83">
        <f t="shared" si="558"/>
        <v>2759.82393</v>
      </c>
    </row>
    <row r="617" spans="1:29" s="3" customFormat="1" x14ac:dyDescent="0.2">
      <c r="A617" s="23" t="s">
        <v>305</v>
      </c>
      <c r="B617" s="24">
        <v>136</v>
      </c>
      <c r="C617" s="25">
        <v>1003</v>
      </c>
      <c r="D617" s="26">
        <v>10</v>
      </c>
      <c r="E617" s="27">
        <v>0</v>
      </c>
      <c r="F617" s="26">
        <v>0</v>
      </c>
      <c r="G617" s="28" t="s">
        <v>114</v>
      </c>
      <c r="H617" s="29"/>
      <c r="I617" s="30">
        <f>I618</f>
        <v>155.30000000000001</v>
      </c>
      <c r="J617" s="30">
        <f t="shared" si="597"/>
        <v>155.30000000000001</v>
      </c>
      <c r="K617" s="30">
        <f t="shared" si="597"/>
        <v>155.30000000000001</v>
      </c>
      <c r="L617" s="30">
        <f>L618</f>
        <v>-155.30000000000001</v>
      </c>
      <c r="M617" s="30">
        <f t="shared" ref="M617:N617" si="603">M618</f>
        <v>-155.30000000000001</v>
      </c>
      <c r="N617" s="30">
        <f t="shared" si="603"/>
        <v>-155.30000000000001</v>
      </c>
      <c r="O617" s="30">
        <f t="shared" si="566"/>
        <v>0</v>
      </c>
      <c r="P617" s="30">
        <f t="shared" si="567"/>
        <v>0</v>
      </c>
      <c r="Q617" s="31">
        <f t="shared" si="568"/>
        <v>0</v>
      </c>
      <c r="R617" s="65"/>
      <c r="S617" s="65"/>
      <c r="T617" s="65"/>
      <c r="U617" s="83">
        <f t="shared" si="580"/>
        <v>0</v>
      </c>
      <c r="V617" s="83">
        <f t="shared" si="581"/>
        <v>0</v>
      </c>
      <c r="W617" s="83">
        <f t="shared" si="582"/>
        <v>0</v>
      </c>
      <c r="X617" s="83"/>
      <c r="Y617" s="83"/>
      <c r="Z617" s="83"/>
      <c r="AA617" s="83">
        <f t="shared" si="556"/>
        <v>0</v>
      </c>
      <c r="AB617" s="83">
        <f t="shared" si="557"/>
        <v>0</v>
      </c>
      <c r="AC617" s="83">
        <f t="shared" si="558"/>
        <v>0</v>
      </c>
    </row>
    <row r="618" spans="1:29" s="3" customFormat="1" x14ac:dyDescent="0.2">
      <c r="A618" s="23" t="s">
        <v>40</v>
      </c>
      <c r="B618" s="24">
        <v>136</v>
      </c>
      <c r="C618" s="25">
        <v>1003</v>
      </c>
      <c r="D618" s="26">
        <v>10</v>
      </c>
      <c r="E618" s="27">
        <v>0</v>
      </c>
      <c r="F618" s="26">
        <v>0</v>
      </c>
      <c r="G618" s="28" t="s">
        <v>114</v>
      </c>
      <c r="H618" s="29">
        <v>300</v>
      </c>
      <c r="I618" s="30">
        <f>I619</f>
        <v>155.30000000000001</v>
      </c>
      <c r="J618" s="30">
        <f t="shared" si="597"/>
        <v>155.30000000000001</v>
      </c>
      <c r="K618" s="30">
        <f t="shared" si="597"/>
        <v>155.30000000000001</v>
      </c>
      <c r="L618" s="30">
        <f>L619</f>
        <v>-155.30000000000001</v>
      </c>
      <c r="M618" s="30">
        <f>M619</f>
        <v>-155.30000000000001</v>
      </c>
      <c r="N618" s="30">
        <f>N619</f>
        <v>-155.30000000000001</v>
      </c>
      <c r="O618" s="30">
        <f t="shared" si="566"/>
        <v>0</v>
      </c>
      <c r="P618" s="30">
        <f t="shared" si="567"/>
        <v>0</v>
      </c>
      <c r="Q618" s="31">
        <f t="shared" si="568"/>
        <v>0</v>
      </c>
      <c r="R618" s="65"/>
      <c r="S618" s="65"/>
      <c r="T618" s="65"/>
      <c r="U618" s="83">
        <f t="shared" si="580"/>
        <v>0</v>
      </c>
      <c r="V618" s="83">
        <f t="shared" si="581"/>
        <v>0</v>
      </c>
      <c r="W618" s="83">
        <f t="shared" si="582"/>
        <v>0</v>
      </c>
      <c r="X618" s="83"/>
      <c r="Y618" s="83"/>
      <c r="Z618" s="83"/>
      <c r="AA618" s="83">
        <f t="shared" si="556"/>
        <v>0</v>
      </c>
      <c r="AB618" s="83">
        <f t="shared" si="557"/>
        <v>0</v>
      </c>
      <c r="AC618" s="83">
        <f t="shared" si="558"/>
        <v>0</v>
      </c>
    </row>
    <row r="619" spans="1:29" s="3" customFormat="1" ht="30" customHeight="1" x14ac:dyDescent="0.2">
      <c r="A619" s="23" t="s">
        <v>44</v>
      </c>
      <c r="B619" s="24">
        <v>136</v>
      </c>
      <c r="C619" s="25">
        <v>1003</v>
      </c>
      <c r="D619" s="26">
        <v>10</v>
      </c>
      <c r="E619" s="27">
        <v>0</v>
      </c>
      <c r="F619" s="26">
        <v>0</v>
      </c>
      <c r="G619" s="28" t="s">
        <v>114</v>
      </c>
      <c r="H619" s="29">
        <v>320</v>
      </c>
      <c r="I619" s="30">
        <v>155.30000000000001</v>
      </c>
      <c r="J619" s="30">
        <v>155.30000000000001</v>
      </c>
      <c r="K619" s="30">
        <v>155.30000000000001</v>
      </c>
      <c r="L619" s="30">
        <f>-155.3</f>
        <v>-155.30000000000001</v>
      </c>
      <c r="M619" s="30">
        <f>-155.3</f>
        <v>-155.30000000000001</v>
      </c>
      <c r="N619" s="30">
        <f>-155.3</f>
        <v>-155.30000000000001</v>
      </c>
      <c r="O619" s="30">
        <f t="shared" si="566"/>
        <v>0</v>
      </c>
      <c r="P619" s="30">
        <f t="shared" si="567"/>
        <v>0</v>
      </c>
      <c r="Q619" s="31">
        <f t="shared" si="568"/>
        <v>0</v>
      </c>
      <c r="R619" s="65"/>
      <c r="S619" s="65"/>
      <c r="T619" s="65"/>
      <c r="U619" s="83">
        <f t="shared" si="580"/>
        <v>0</v>
      </c>
      <c r="V619" s="83">
        <f t="shared" si="581"/>
        <v>0</v>
      </c>
      <c r="W619" s="83">
        <f t="shared" si="582"/>
        <v>0</v>
      </c>
      <c r="X619" s="83"/>
      <c r="Y619" s="83"/>
      <c r="Z619" s="83"/>
      <c r="AA619" s="83">
        <f t="shared" si="556"/>
        <v>0</v>
      </c>
      <c r="AB619" s="83">
        <f t="shared" si="557"/>
        <v>0</v>
      </c>
      <c r="AC619" s="83">
        <f t="shared" si="558"/>
        <v>0</v>
      </c>
    </row>
    <row r="620" spans="1:29" s="3" customFormat="1" ht="22.5" customHeight="1" x14ac:dyDescent="0.2">
      <c r="A620" s="32" t="s">
        <v>393</v>
      </c>
      <c r="B620" s="24">
        <v>136</v>
      </c>
      <c r="C620" s="25">
        <v>1003</v>
      </c>
      <c r="D620" s="26">
        <v>10</v>
      </c>
      <c r="E620" s="27">
        <v>0</v>
      </c>
      <c r="F620" s="26">
        <v>0</v>
      </c>
      <c r="G620" s="28" t="s">
        <v>392</v>
      </c>
      <c r="H620" s="29"/>
      <c r="I620" s="30"/>
      <c r="J620" s="30"/>
      <c r="K620" s="30"/>
      <c r="L620" s="30">
        <f>L621</f>
        <v>1834.62159</v>
      </c>
      <c r="M620" s="30">
        <f t="shared" ref="M620:N621" si="604">M621</f>
        <v>1373.2221</v>
      </c>
      <c r="N620" s="30">
        <f t="shared" si="604"/>
        <v>5648.95298</v>
      </c>
      <c r="O620" s="30">
        <f>I620+L620</f>
        <v>1834.62159</v>
      </c>
      <c r="P620" s="30">
        <f t="shared" si="567"/>
        <v>1373.2221</v>
      </c>
      <c r="Q620" s="31">
        <f t="shared" si="568"/>
        <v>5648.95298</v>
      </c>
      <c r="R620" s="65"/>
      <c r="S620" s="65"/>
      <c r="T620" s="65"/>
      <c r="U620" s="83">
        <f t="shared" si="580"/>
        <v>1834.62159</v>
      </c>
      <c r="V620" s="83">
        <f t="shared" si="581"/>
        <v>1373.2221</v>
      </c>
      <c r="W620" s="83">
        <f t="shared" si="582"/>
        <v>5648.95298</v>
      </c>
      <c r="X620" s="83"/>
      <c r="Y620" s="83"/>
      <c r="Z620" s="83"/>
      <c r="AA620" s="83">
        <f t="shared" si="556"/>
        <v>1834.62159</v>
      </c>
      <c r="AB620" s="83">
        <f t="shared" si="557"/>
        <v>1373.2221</v>
      </c>
      <c r="AC620" s="83">
        <f t="shared" si="558"/>
        <v>5648.95298</v>
      </c>
    </row>
    <row r="621" spans="1:29" s="3" customFormat="1" ht="18" customHeight="1" x14ac:dyDescent="0.2">
      <c r="A621" s="32" t="s">
        <v>40</v>
      </c>
      <c r="B621" s="24">
        <v>136</v>
      </c>
      <c r="C621" s="25">
        <v>1003</v>
      </c>
      <c r="D621" s="26">
        <v>10</v>
      </c>
      <c r="E621" s="27">
        <v>0</v>
      </c>
      <c r="F621" s="26">
        <v>0</v>
      </c>
      <c r="G621" s="28" t="s">
        <v>392</v>
      </c>
      <c r="H621" s="29">
        <v>300</v>
      </c>
      <c r="I621" s="30"/>
      <c r="J621" s="30"/>
      <c r="K621" s="30"/>
      <c r="L621" s="30">
        <f>L622</f>
        <v>1834.62159</v>
      </c>
      <c r="M621" s="30">
        <f t="shared" si="604"/>
        <v>1373.2221</v>
      </c>
      <c r="N621" s="30">
        <f t="shared" si="604"/>
        <v>5648.95298</v>
      </c>
      <c r="O621" s="30">
        <f t="shared" ref="O621:O622" si="605">I621+L621</f>
        <v>1834.62159</v>
      </c>
      <c r="P621" s="30">
        <f t="shared" ref="P621:P622" si="606">J621+M621</f>
        <v>1373.2221</v>
      </c>
      <c r="Q621" s="31">
        <f t="shared" ref="Q621:Q622" si="607">K621+N621</f>
        <v>5648.95298</v>
      </c>
      <c r="R621" s="65"/>
      <c r="S621" s="65"/>
      <c r="T621" s="65"/>
      <c r="U621" s="83">
        <f t="shared" si="580"/>
        <v>1834.62159</v>
      </c>
      <c r="V621" s="83">
        <f t="shared" si="581"/>
        <v>1373.2221</v>
      </c>
      <c r="W621" s="83">
        <f t="shared" si="582"/>
        <v>5648.95298</v>
      </c>
      <c r="X621" s="83"/>
      <c r="Y621" s="83"/>
      <c r="Z621" s="83"/>
      <c r="AA621" s="83">
        <f t="shared" si="556"/>
        <v>1834.62159</v>
      </c>
      <c r="AB621" s="83">
        <f t="shared" si="557"/>
        <v>1373.2221</v>
      </c>
      <c r="AC621" s="83">
        <f t="shared" si="558"/>
        <v>5648.95298</v>
      </c>
    </row>
    <row r="622" spans="1:29" s="3" customFormat="1" ht="30" customHeight="1" x14ac:dyDescent="0.2">
      <c r="A622" s="32" t="s">
        <v>44</v>
      </c>
      <c r="B622" s="24">
        <v>136</v>
      </c>
      <c r="C622" s="25">
        <v>1003</v>
      </c>
      <c r="D622" s="26">
        <v>10</v>
      </c>
      <c r="E622" s="27">
        <v>0</v>
      </c>
      <c r="F622" s="26">
        <v>0</v>
      </c>
      <c r="G622" s="28" t="s">
        <v>392</v>
      </c>
      <c r="H622" s="29">
        <v>320</v>
      </c>
      <c r="I622" s="30"/>
      <c r="J622" s="30"/>
      <c r="K622" s="30"/>
      <c r="L622" s="30">
        <f>1679.32159+155.3</f>
        <v>1834.62159</v>
      </c>
      <c r="M622" s="30">
        <f>1217.9221+155.3</f>
        <v>1373.2221</v>
      </c>
      <c r="N622" s="30">
        <f>5493.65298+155.3</f>
        <v>5648.95298</v>
      </c>
      <c r="O622" s="30">
        <f t="shared" si="605"/>
        <v>1834.62159</v>
      </c>
      <c r="P622" s="30">
        <f t="shared" si="606"/>
        <v>1373.2221</v>
      </c>
      <c r="Q622" s="31">
        <f t="shared" si="607"/>
        <v>5648.95298</v>
      </c>
      <c r="R622" s="65"/>
      <c r="S622" s="65"/>
      <c r="T622" s="65"/>
      <c r="U622" s="83">
        <f t="shared" si="580"/>
        <v>1834.62159</v>
      </c>
      <c r="V622" s="83">
        <f t="shared" si="581"/>
        <v>1373.2221</v>
      </c>
      <c r="W622" s="83">
        <f t="shared" si="582"/>
        <v>5648.95298</v>
      </c>
      <c r="X622" s="83"/>
      <c r="Y622" s="83"/>
      <c r="Z622" s="83"/>
      <c r="AA622" s="83">
        <f t="shared" si="556"/>
        <v>1834.62159</v>
      </c>
      <c r="AB622" s="83">
        <f t="shared" si="557"/>
        <v>1373.2221</v>
      </c>
      <c r="AC622" s="83">
        <f t="shared" si="558"/>
        <v>5648.95298</v>
      </c>
    </row>
    <row r="623" spans="1:29" s="3" customFormat="1" ht="33.75" x14ac:dyDescent="0.2">
      <c r="A623" s="34" t="s">
        <v>113</v>
      </c>
      <c r="B623" s="35">
        <v>162</v>
      </c>
      <c r="C623" s="36" t="s">
        <v>7</v>
      </c>
      <c r="D623" s="37" t="s">
        <v>7</v>
      </c>
      <c r="E623" s="38" t="s">
        <v>7</v>
      </c>
      <c r="F623" s="37" t="s">
        <v>7</v>
      </c>
      <c r="G623" s="39" t="s">
        <v>7</v>
      </c>
      <c r="H623" s="40" t="s">
        <v>7</v>
      </c>
      <c r="I623" s="41">
        <f t="shared" ref="I623:N623" si="608">I624+I646</f>
        <v>16575.099999999999</v>
      </c>
      <c r="J623" s="41">
        <f t="shared" si="608"/>
        <v>16825.8</v>
      </c>
      <c r="K623" s="41">
        <f t="shared" si="608"/>
        <v>17235</v>
      </c>
      <c r="L623" s="41">
        <f t="shared" si="608"/>
        <v>3134.2640299999998</v>
      </c>
      <c r="M623" s="41">
        <f t="shared" si="608"/>
        <v>121.53794999999998</v>
      </c>
      <c r="N623" s="41">
        <f t="shared" si="608"/>
        <v>123.81634000000001</v>
      </c>
      <c r="O623" s="41">
        <f t="shared" si="566"/>
        <v>19709.364029999997</v>
      </c>
      <c r="P623" s="41">
        <f t="shared" si="567"/>
        <v>16947.337950000001</v>
      </c>
      <c r="Q623" s="42">
        <f t="shared" si="568"/>
        <v>17358.816340000001</v>
      </c>
      <c r="R623" s="66"/>
      <c r="S623" s="66"/>
      <c r="T623" s="66"/>
      <c r="U623" s="64">
        <f t="shared" si="580"/>
        <v>19709.364029999997</v>
      </c>
      <c r="V623" s="64">
        <f t="shared" si="581"/>
        <v>16947.337950000001</v>
      </c>
      <c r="W623" s="64">
        <f t="shared" si="582"/>
        <v>17358.816340000001</v>
      </c>
      <c r="X623" s="64"/>
      <c r="Y623" s="64"/>
      <c r="Z623" s="64"/>
      <c r="AA623" s="64">
        <f t="shared" si="556"/>
        <v>19709.364029999997</v>
      </c>
      <c r="AB623" s="64">
        <f t="shared" si="557"/>
        <v>16947.337950000001</v>
      </c>
      <c r="AC623" s="64">
        <f t="shared" si="558"/>
        <v>17358.816340000001</v>
      </c>
    </row>
    <row r="624" spans="1:29" s="3" customFormat="1" x14ac:dyDescent="0.2">
      <c r="A624" s="23" t="s">
        <v>26</v>
      </c>
      <c r="B624" s="24">
        <v>162</v>
      </c>
      <c r="C624" s="25">
        <v>100</v>
      </c>
      <c r="D624" s="26" t="s">
        <v>7</v>
      </c>
      <c r="E624" s="27" t="s">
        <v>7</v>
      </c>
      <c r="F624" s="26" t="s">
        <v>7</v>
      </c>
      <c r="G624" s="28" t="s">
        <v>7</v>
      </c>
      <c r="H624" s="29" t="s">
        <v>7</v>
      </c>
      <c r="I624" s="30">
        <f>I625</f>
        <v>11597.5</v>
      </c>
      <c r="J624" s="30">
        <f t="shared" ref="J624:K624" si="609">J625</f>
        <v>11807.4</v>
      </c>
      <c r="K624" s="30">
        <f t="shared" si="609"/>
        <v>12210.699999999999</v>
      </c>
      <c r="L624" s="30">
        <f>L625</f>
        <v>3134.2640299999998</v>
      </c>
      <c r="M624" s="30">
        <f t="shared" ref="M624:N624" si="610">M625</f>
        <v>0</v>
      </c>
      <c r="N624" s="30">
        <f t="shared" si="610"/>
        <v>0</v>
      </c>
      <c r="O624" s="30">
        <f t="shared" si="566"/>
        <v>14731.76403</v>
      </c>
      <c r="P624" s="30">
        <f t="shared" si="567"/>
        <v>11807.4</v>
      </c>
      <c r="Q624" s="31">
        <f t="shared" si="568"/>
        <v>12210.699999999999</v>
      </c>
      <c r="R624" s="65"/>
      <c r="S624" s="65"/>
      <c r="T624" s="65"/>
      <c r="U624" s="83">
        <f t="shared" si="580"/>
        <v>14731.76403</v>
      </c>
      <c r="V624" s="83">
        <f t="shared" si="581"/>
        <v>11807.4</v>
      </c>
      <c r="W624" s="83">
        <f t="shared" si="582"/>
        <v>12210.699999999999</v>
      </c>
      <c r="X624" s="83"/>
      <c r="Y624" s="83"/>
      <c r="Z624" s="83"/>
      <c r="AA624" s="83">
        <f t="shared" si="556"/>
        <v>14731.76403</v>
      </c>
      <c r="AB624" s="83">
        <f t="shared" si="557"/>
        <v>11807.4</v>
      </c>
      <c r="AC624" s="83">
        <f t="shared" si="558"/>
        <v>12210.699999999999</v>
      </c>
    </row>
    <row r="625" spans="1:29" s="3" customFormat="1" x14ac:dyDescent="0.2">
      <c r="A625" s="23" t="s">
        <v>89</v>
      </c>
      <c r="B625" s="24">
        <v>162</v>
      </c>
      <c r="C625" s="25">
        <v>113</v>
      </c>
      <c r="D625" s="26" t="s">
        <v>7</v>
      </c>
      <c r="E625" s="27" t="s">
        <v>7</v>
      </c>
      <c r="F625" s="26" t="s">
        <v>7</v>
      </c>
      <c r="G625" s="28" t="s">
        <v>7</v>
      </c>
      <c r="H625" s="29" t="s">
        <v>7</v>
      </c>
      <c r="I625" s="30">
        <f>I626+I631</f>
        <v>11597.5</v>
      </c>
      <c r="J625" s="30">
        <f t="shared" ref="J625:K625" si="611">J626+J631</f>
        <v>11807.4</v>
      </c>
      <c r="K625" s="30">
        <f t="shared" si="611"/>
        <v>12210.699999999999</v>
      </c>
      <c r="L625" s="30">
        <f>L626+L631</f>
        <v>3134.2640299999998</v>
      </c>
      <c r="M625" s="30">
        <f t="shared" ref="M625:N625" si="612">M626+M631</f>
        <v>0</v>
      </c>
      <c r="N625" s="30">
        <f t="shared" si="612"/>
        <v>0</v>
      </c>
      <c r="O625" s="30">
        <f t="shared" si="566"/>
        <v>14731.76403</v>
      </c>
      <c r="P625" s="30">
        <f t="shared" si="567"/>
        <v>11807.4</v>
      </c>
      <c r="Q625" s="31">
        <f t="shared" si="568"/>
        <v>12210.699999999999</v>
      </c>
      <c r="R625" s="65"/>
      <c r="S625" s="65"/>
      <c r="T625" s="65"/>
      <c r="U625" s="83">
        <f t="shared" si="580"/>
        <v>14731.76403</v>
      </c>
      <c r="V625" s="83">
        <f t="shared" si="581"/>
        <v>11807.4</v>
      </c>
      <c r="W625" s="83">
        <f t="shared" si="582"/>
        <v>12210.699999999999</v>
      </c>
      <c r="X625" s="83"/>
      <c r="Y625" s="83"/>
      <c r="Z625" s="83"/>
      <c r="AA625" s="83">
        <f t="shared" si="556"/>
        <v>14731.76403</v>
      </c>
      <c r="AB625" s="83">
        <f t="shared" si="557"/>
        <v>11807.4</v>
      </c>
      <c r="AC625" s="83">
        <f t="shared" si="558"/>
        <v>12210.699999999999</v>
      </c>
    </row>
    <row r="626" spans="1:29" s="3" customFormat="1" ht="56.25" x14ac:dyDescent="0.2">
      <c r="A626" s="34" t="s">
        <v>332</v>
      </c>
      <c r="B626" s="24">
        <v>162</v>
      </c>
      <c r="C626" s="25">
        <v>113</v>
      </c>
      <c r="D626" s="26">
        <v>11</v>
      </c>
      <c r="E626" s="27">
        <v>0</v>
      </c>
      <c r="F626" s="26" t="s">
        <v>2</v>
      </c>
      <c r="G626" s="28" t="s">
        <v>9</v>
      </c>
      <c r="H626" s="29" t="s">
        <v>7</v>
      </c>
      <c r="I626" s="30">
        <f>I627</f>
        <v>400.3</v>
      </c>
      <c r="J626" s="30">
        <f t="shared" ref="J626:K626" si="613">J627</f>
        <v>321.89999999999998</v>
      </c>
      <c r="K626" s="30">
        <f t="shared" si="613"/>
        <v>321.89999999999998</v>
      </c>
      <c r="L626" s="30"/>
      <c r="M626" s="30"/>
      <c r="N626" s="30"/>
      <c r="O626" s="30">
        <f t="shared" si="566"/>
        <v>400.3</v>
      </c>
      <c r="P626" s="30">
        <f t="shared" si="567"/>
        <v>321.89999999999998</v>
      </c>
      <c r="Q626" s="31">
        <f t="shared" si="568"/>
        <v>321.89999999999998</v>
      </c>
      <c r="R626" s="65"/>
      <c r="S626" s="65"/>
      <c r="T626" s="65"/>
      <c r="U626" s="83">
        <f t="shared" si="580"/>
        <v>400.3</v>
      </c>
      <c r="V626" s="83">
        <f t="shared" si="581"/>
        <v>321.89999999999998</v>
      </c>
      <c r="W626" s="83">
        <f t="shared" si="582"/>
        <v>321.89999999999998</v>
      </c>
      <c r="X626" s="83"/>
      <c r="Y626" s="83"/>
      <c r="Z626" s="83"/>
      <c r="AA626" s="83">
        <f t="shared" ref="AA626:AA689" si="614">U626+X626</f>
        <v>400.3</v>
      </c>
      <c r="AB626" s="83">
        <f t="shared" ref="AB626:AB689" si="615">V626+Y626</f>
        <v>321.89999999999998</v>
      </c>
      <c r="AC626" s="83">
        <f t="shared" ref="AC626:AC689" si="616">W626+Z626</f>
        <v>321.89999999999998</v>
      </c>
    </row>
    <row r="627" spans="1:29" s="3" customFormat="1" ht="22.5" x14ac:dyDescent="0.2">
      <c r="A627" s="34" t="s">
        <v>360</v>
      </c>
      <c r="B627" s="24">
        <v>162</v>
      </c>
      <c r="C627" s="25">
        <v>113</v>
      </c>
      <c r="D627" s="26">
        <v>11</v>
      </c>
      <c r="E627" s="27">
        <v>1</v>
      </c>
      <c r="F627" s="26" t="s">
        <v>2</v>
      </c>
      <c r="G627" s="28">
        <v>0</v>
      </c>
      <c r="H627" s="29"/>
      <c r="I627" s="30">
        <f>I628</f>
        <v>400.3</v>
      </c>
      <c r="J627" s="30">
        <f t="shared" ref="J627:K627" si="617">J628</f>
        <v>321.89999999999998</v>
      </c>
      <c r="K627" s="30">
        <f t="shared" si="617"/>
        <v>321.89999999999998</v>
      </c>
      <c r="L627" s="30"/>
      <c r="M627" s="30"/>
      <c r="N627" s="30"/>
      <c r="O627" s="30">
        <f t="shared" si="566"/>
        <v>400.3</v>
      </c>
      <c r="P627" s="30">
        <f t="shared" si="567"/>
        <v>321.89999999999998</v>
      </c>
      <c r="Q627" s="31">
        <f t="shared" si="568"/>
        <v>321.89999999999998</v>
      </c>
      <c r="R627" s="65"/>
      <c r="S627" s="65"/>
      <c r="T627" s="65"/>
      <c r="U627" s="83">
        <f t="shared" si="580"/>
        <v>400.3</v>
      </c>
      <c r="V627" s="83">
        <f t="shared" si="581"/>
        <v>321.89999999999998</v>
      </c>
      <c r="W627" s="83">
        <f t="shared" si="582"/>
        <v>321.89999999999998</v>
      </c>
      <c r="X627" s="83"/>
      <c r="Y627" s="83"/>
      <c r="Z627" s="83"/>
      <c r="AA627" s="83">
        <f t="shared" si="614"/>
        <v>400.3</v>
      </c>
      <c r="AB627" s="83">
        <f t="shared" si="615"/>
        <v>321.89999999999998</v>
      </c>
      <c r="AC627" s="83">
        <f t="shared" si="616"/>
        <v>321.89999999999998</v>
      </c>
    </row>
    <row r="628" spans="1:29" s="3" customFormat="1" ht="22.5" x14ac:dyDescent="0.2">
      <c r="A628" s="23" t="s">
        <v>84</v>
      </c>
      <c r="B628" s="24">
        <v>162</v>
      </c>
      <c r="C628" s="25">
        <v>113</v>
      </c>
      <c r="D628" s="26">
        <v>11</v>
      </c>
      <c r="E628" s="27">
        <v>1</v>
      </c>
      <c r="F628" s="26" t="s">
        <v>2</v>
      </c>
      <c r="G628" s="28" t="s">
        <v>83</v>
      </c>
      <c r="H628" s="29" t="s">
        <v>7</v>
      </c>
      <c r="I628" s="30">
        <f t="shared" ref="I628:K629" si="618">I629</f>
        <v>400.3</v>
      </c>
      <c r="J628" s="30">
        <f t="shared" si="618"/>
        <v>321.89999999999998</v>
      </c>
      <c r="K628" s="30">
        <f t="shared" si="618"/>
        <v>321.89999999999998</v>
      </c>
      <c r="L628" s="30"/>
      <c r="M628" s="30"/>
      <c r="N628" s="30"/>
      <c r="O628" s="30">
        <f t="shared" si="566"/>
        <v>400.3</v>
      </c>
      <c r="P628" s="30">
        <f t="shared" si="567"/>
        <v>321.89999999999998</v>
      </c>
      <c r="Q628" s="31">
        <f t="shared" si="568"/>
        <v>321.89999999999998</v>
      </c>
      <c r="R628" s="65"/>
      <c r="S628" s="65"/>
      <c r="T628" s="65"/>
      <c r="U628" s="83">
        <f t="shared" si="580"/>
        <v>400.3</v>
      </c>
      <c r="V628" s="83">
        <f t="shared" si="581"/>
        <v>321.89999999999998</v>
      </c>
      <c r="W628" s="83">
        <f t="shared" si="582"/>
        <v>321.89999999999998</v>
      </c>
      <c r="X628" s="83"/>
      <c r="Y628" s="83"/>
      <c r="Z628" s="83"/>
      <c r="AA628" s="83">
        <f t="shared" si="614"/>
        <v>400.3</v>
      </c>
      <c r="AB628" s="83">
        <f t="shared" si="615"/>
        <v>321.89999999999998</v>
      </c>
      <c r="AC628" s="83">
        <f t="shared" si="616"/>
        <v>321.89999999999998</v>
      </c>
    </row>
    <row r="629" spans="1:29" s="3" customFormat="1" ht="22.5" x14ac:dyDescent="0.2">
      <c r="A629" s="23" t="s">
        <v>14</v>
      </c>
      <c r="B629" s="24">
        <v>162</v>
      </c>
      <c r="C629" s="25">
        <v>113</v>
      </c>
      <c r="D629" s="26">
        <v>11</v>
      </c>
      <c r="E629" s="27">
        <v>1</v>
      </c>
      <c r="F629" s="26" t="s">
        <v>2</v>
      </c>
      <c r="G629" s="28" t="s">
        <v>83</v>
      </c>
      <c r="H629" s="29">
        <v>200</v>
      </c>
      <c r="I629" s="30">
        <f t="shared" si="618"/>
        <v>400.3</v>
      </c>
      <c r="J629" s="30">
        <f t="shared" si="618"/>
        <v>321.89999999999998</v>
      </c>
      <c r="K629" s="30">
        <f t="shared" si="618"/>
        <v>321.89999999999998</v>
      </c>
      <c r="L629" s="30"/>
      <c r="M629" s="30"/>
      <c r="N629" s="30"/>
      <c r="O629" s="30">
        <f t="shared" si="566"/>
        <v>400.3</v>
      </c>
      <c r="P629" s="30">
        <f t="shared" si="567"/>
        <v>321.89999999999998</v>
      </c>
      <c r="Q629" s="31">
        <f t="shared" si="568"/>
        <v>321.89999999999998</v>
      </c>
      <c r="R629" s="65"/>
      <c r="S629" s="65"/>
      <c r="T629" s="65"/>
      <c r="U629" s="83">
        <f t="shared" si="580"/>
        <v>400.3</v>
      </c>
      <c r="V629" s="83">
        <f t="shared" si="581"/>
        <v>321.89999999999998</v>
      </c>
      <c r="W629" s="83">
        <f t="shared" si="582"/>
        <v>321.89999999999998</v>
      </c>
      <c r="X629" s="83"/>
      <c r="Y629" s="83"/>
      <c r="Z629" s="83"/>
      <c r="AA629" s="83">
        <f t="shared" si="614"/>
        <v>400.3</v>
      </c>
      <c r="AB629" s="83">
        <f t="shared" si="615"/>
        <v>321.89999999999998</v>
      </c>
      <c r="AC629" s="83">
        <f t="shared" si="616"/>
        <v>321.89999999999998</v>
      </c>
    </row>
    <row r="630" spans="1:29" s="3" customFormat="1" ht="22.5" x14ac:dyDescent="0.2">
      <c r="A630" s="23" t="s">
        <v>13</v>
      </c>
      <c r="B630" s="24">
        <v>162</v>
      </c>
      <c r="C630" s="25">
        <v>113</v>
      </c>
      <c r="D630" s="26">
        <v>11</v>
      </c>
      <c r="E630" s="27">
        <v>1</v>
      </c>
      <c r="F630" s="26" t="s">
        <v>2</v>
      </c>
      <c r="G630" s="28" t="s">
        <v>83</v>
      </c>
      <c r="H630" s="29">
        <v>240</v>
      </c>
      <c r="I630" s="30">
        <f>400.3</f>
        <v>400.3</v>
      </c>
      <c r="J630" s="30">
        <f>321.9</f>
        <v>321.89999999999998</v>
      </c>
      <c r="K630" s="30">
        <f>321.9</f>
        <v>321.89999999999998</v>
      </c>
      <c r="L630" s="30"/>
      <c r="M630" s="30"/>
      <c r="N630" s="30"/>
      <c r="O630" s="30">
        <f t="shared" si="566"/>
        <v>400.3</v>
      </c>
      <c r="P630" s="30">
        <f t="shared" si="567"/>
        <v>321.89999999999998</v>
      </c>
      <c r="Q630" s="31">
        <f t="shared" si="568"/>
        <v>321.89999999999998</v>
      </c>
      <c r="R630" s="65"/>
      <c r="S630" s="65"/>
      <c r="T630" s="65"/>
      <c r="U630" s="83">
        <f t="shared" si="580"/>
        <v>400.3</v>
      </c>
      <c r="V630" s="83">
        <f t="shared" si="581"/>
        <v>321.89999999999998</v>
      </c>
      <c r="W630" s="83">
        <f t="shared" si="582"/>
        <v>321.89999999999998</v>
      </c>
      <c r="X630" s="83"/>
      <c r="Y630" s="83"/>
      <c r="Z630" s="83"/>
      <c r="AA630" s="83">
        <f t="shared" si="614"/>
        <v>400.3</v>
      </c>
      <c r="AB630" s="83">
        <f t="shared" si="615"/>
        <v>321.89999999999998</v>
      </c>
      <c r="AC630" s="83">
        <f t="shared" si="616"/>
        <v>321.89999999999998</v>
      </c>
    </row>
    <row r="631" spans="1:29" s="3" customFormat="1" ht="33.75" x14ac:dyDescent="0.2">
      <c r="A631" s="34" t="s">
        <v>329</v>
      </c>
      <c r="B631" s="24">
        <v>162</v>
      </c>
      <c r="C631" s="25">
        <v>113</v>
      </c>
      <c r="D631" s="26">
        <v>13</v>
      </c>
      <c r="E631" s="27" t="s">
        <v>3</v>
      </c>
      <c r="F631" s="26" t="s">
        <v>2</v>
      </c>
      <c r="G631" s="28" t="s">
        <v>9</v>
      </c>
      <c r="H631" s="29" t="s">
        <v>7</v>
      </c>
      <c r="I631" s="30">
        <f>I632+I640+I643</f>
        <v>11197.2</v>
      </c>
      <c r="J631" s="30">
        <f>J632+J640+J643</f>
        <v>11485.5</v>
      </c>
      <c r="K631" s="30">
        <f>K632+K640+K643</f>
        <v>11888.8</v>
      </c>
      <c r="L631" s="30">
        <f>L632+L637</f>
        <v>3134.2640299999998</v>
      </c>
      <c r="M631" s="30">
        <f t="shared" ref="M631:N631" si="619">M632+M637</f>
        <v>0</v>
      </c>
      <c r="N631" s="30">
        <f t="shared" si="619"/>
        <v>0</v>
      </c>
      <c r="O631" s="30">
        <f t="shared" si="566"/>
        <v>14331.464030000001</v>
      </c>
      <c r="P631" s="30">
        <f t="shared" si="567"/>
        <v>11485.5</v>
      </c>
      <c r="Q631" s="31">
        <f t="shared" si="568"/>
        <v>11888.8</v>
      </c>
      <c r="R631" s="65"/>
      <c r="S631" s="65"/>
      <c r="T631" s="65"/>
      <c r="U631" s="83">
        <f t="shared" si="580"/>
        <v>14331.464030000001</v>
      </c>
      <c r="V631" s="83">
        <f t="shared" si="581"/>
        <v>11485.5</v>
      </c>
      <c r="W631" s="83">
        <f t="shared" si="582"/>
        <v>11888.8</v>
      </c>
      <c r="X631" s="83"/>
      <c r="Y631" s="83"/>
      <c r="Z631" s="83"/>
      <c r="AA631" s="83">
        <f t="shared" si="614"/>
        <v>14331.464030000001</v>
      </c>
      <c r="AB631" s="83">
        <f t="shared" si="615"/>
        <v>11485.5</v>
      </c>
      <c r="AC631" s="83">
        <f t="shared" si="616"/>
        <v>11888.8</v>
      </c>
    </row>
    <row r="632" spans="1:29" s="3" customFormat="1" ht="22.5" x14ac:dyDescent="0.2">
      <c r="A632" s="23" t="s">
        <v>15</v>
      </c>
      <c r="B632" s="24">
        <v>162</v>
      </c>
      <c r="C632" s="25">
        <v>113</v>
      </c>
      <c r="D632" s="26">
        <v>13</v>
      </c>
      <c r="E632" s="27" t="s">
        <v>3</v>
      </c>
      <c r="F632" s="26" t="s">
        <v>2</v>
      </c>
      <c r="G632" s="28" t="s">
        <v>11</v>
      </c>
      <c r="H632" s="29" t="s">
        <v>7</v>
      </c>
      <c r="I632" s="30">
        <f>I633+I635</f>
        <v>10724.2</v>
      </c>
      <c r="J632" s="30">
        <f t="shared" ref="J632:K632" si="620">J633+J635</f>
        <v>11042.5</v>
      </c>
      <c r="K632" s="30">
        <f t="shared" si="620"/>
        <v>11445.8</v>
      </c>
      <c r="L632" s="30">
        <f>L635</f>
        <v>149.9307</v>
      </c>
      <c r="M632" s="30">
        <f t="shared" ref="M632:N632" si="621">M635</f>
        <v>0</v>
      </c>
      <c r="N632" s="30">
        <f t="shared" si="621"/>
        <v>0</v>
      </c>
      <c r="O632" s="30">
        <f t="shared" si="566"/>
        <v>10874.130700000002</v>
      </c>
      <c r="P632" s="30">
        <f t="shared" si="567"/>
        <v>11042.5</v>
      </c>
      <c r="Q632" s="31">
        <f t="shared" si="568"/>
        <v>11445.8</v>
      </c>
      <c r="R632" s="65"/>
      <c r="S632" s="65"/>
      <c r="T632" s="65"/>
      <c r="U632" s="83">
        <f t="shared" si="580"/>
        <v>10874.130700000002</v>
      </c>
      <c r="V632" s="83">
        <f t="shared" si="581"/>
        <v>11042.5</v>
      </c>
      <c r="W632" s="83">
        <f t="shared" si="582"/>
        <v>11445.8</v>
      </c>
      <c r="X632" s="83"/>
      <c r="Y632" s="83"/>
      <c r="Z632" s="83"/>
      <c r="AA632" s="83">
        <f t="shared" si="614"/>
        <v>10874.130700000002</v>
      </c>
      <c r="AB632" s="83">
        <f t="shared" si="615"/>
        <v>11042.5</v>
      </c>
      <c r="AC632" s="83">
        <f t="shared" si="616"/>
        <v>11445.8</v>
      </c>
    </row>
    <row r="633" spans="1:29" s="3" customFormat="1" ht="62.45" customHeight="1" x14ac:dyDescent="0.2">
      <c r="A633" s="23" t="s">
        <v>6</v>
      </c>
      <c r="B633" s="24">
        <v>162</v>
      </c>
      <c r="C633" s="25">
        <v>113</v>
      </c>
      <c r="D633" s="26">
        <v>13</v>
      </c>
      <c r="E633" s="27" t="s">
        <v>3</v>
      </c>
      <c r="F633" s="26" t="s">
        <v>2</v>
      </c>
      <c r="G633" s="28" t="s">
        <v>11</v>
      </c>
      <c r="H633" s="29">
        <v>100</v>
      </c>
      <c r="I633" s="30">
        <f t="shared" ref="I633:K633" si="622">I634</f>
        <v>10367.200000000001</v>
      </c>
      <c r="J633" s="30">
        <f t="shared" si="622"/>
        <v>10741</v>
      </c>
      <c r="K633" s="30">
        <f t="shared" si="622"/>
        <v>11166.4</v>
      </c>
      <c r="L633" s="30"/>
      <c r="M633" s="30"/>
      <c r="N633" s="30"/>
      <c r="O633" s="30">
        <f t="shared" si="566"/>
        <v>10367.200000000001</v>
      </c>
      <c r="P633" s="30">
        <f t="shared" si="567"/>
        <v>10741</v>
      </c>
      <c r="Q633" s="31">
        <f t="shared" si="568"/>
        <v>11166.4</v>
      </c>
      <c r="R633" s="65"/>
      <c r="S633" s="65"/>
      <c r="T633" s="65"/>
      <c r="U633" s="83">
        <f t="shared" si="580"/>
        <v>10367.200000000001</v>
      </c>
      <c r="V633" s="83">
        <f t="shared" si="581"/>
        <v>10741</v>
      </c>
      <c r="W633" s="83">
        <f t="shared" si="582"/>
        <v>11166.4</v>
      </c>
      <c r="X633" s="83"/>
      <c r="Y633" s="83"/>
      <c r="Z633" s="83"/>
      <c r="AA633" s="83">
        <f t="shared" si="614"/>
        <v>10367.200000000001</v>
      </c>
      <c r="AB633" s="83">
        <f t="shared" si="615"/>
        <v>10741</v>
      </c>
      <c r="AC633" s="83">
        <f t="shared" si="616"/>
        <v>11166.4</v>
      </c>
    </row>
    <row r="634" spans="1:29" s="3" customFormat="1" ht="22.5" x14ac:dyDescent="0.2">
      <c r="A634" s="23" t="s">
        <v>5</v>
      </c>
      <c r="B634" s="24">
        <v>162</v>
      </c>
      <c r="C634" s="25">
        <v>113</v>
      </c>
      <c r="D634" s="26">
        <v>13</v>
      </c>
      <c r="E634" s="27" t="s">
        <v>3</v>
      </c>
      <c r="F634" s="26" t="s">
        <v>2</v>
      </c>
      <c r="G634" s="28" t="s">
        <v>11</v>
      </c>
      <c r="H634" s="29">
        <v>120</v>
      </c>
      <c r="I634" s="30">
        <f>7517.9+603+2246.3</f>
        <v>10367.200000000001</v>
      </c>
      <c r="J634" s="30">
        <f>7839+560+2342</f>
        <v>10741</v>
      </c>
      <c r="K634" s="30">
        <f>8142.9+591+2432.5</f>
        <v>11166.4</v>
      </c>
      <c r="L634" s="30"/>
      <c r="M634" s="30"/>
      <c r="N634" s="30"/>
      <c r="O634" s="30">
        <f t="shared" si="566"/>
        <v>10367.200000000001</v>
      </c>
      <c r="P634" s="30">
        <f t="shared" si="567"/>
        <v>10741</v>
      </c>
      <c r="Q634" s="31">
        <f t="shared" si="568"/>
        <v>11166.4</v>
      </c>
      <c r="R634" s="65"/>
      <c r="S634" s="65"/>
      <c r="T634" s="65"/>
      <c r="U634" s="83">
        <f t="shared" si="580"/>
        <v>10367.200000000001</v>
      </c>
      <c r="V634" s="83">
        <f t="shared" si="581"/>
        <v>10741</v>
      </c>
      <c r="W634" s="83">
        <f t="shared" si="582"/>
        <v>11166.4</v>
      </c>
      <c r="X634" s="83"/>
      <c r="Y634" s="83"/>
      <c r="Z634" s="83"/>
      <c r="AA634" s="83">
        <f t="shared" si="614"/>
        <v>10367.200000000001</v>
      </c>
      <c r="AB634" s="83">
        <f t="shared" si="615"/>
        <v>10741</v>
      </c>
      <c r="AC634" s="83">
        <f t="shared" si="616"/>
        <v>11166.4</v>
      </c>
    </row>
    <row r="635" spans="1:29" s="3" customFormat="1" ht="22.5" x14ac:dyDescent="0.2">
      <c r="A635" s="23" t="s">
        <v>14</v>
      </c>
      <c r="B635" s="24">
        <v>162</v>
      </c>
      <c r="C635" s="25">
        <v>113</v>
      </c>
      <c r="D635" s="26">
        <v>13</v>
      </c>
      <c r="E635" s="27" t="s">
        <v>3</v>
      </c>
      <c r="F635" s="26" t="s">
        <v>2</v>
      </c>
      <c r="G635" s="28" t="s">
        <v>11</v>
      </c>
      <c r="H635" s="29">
        <v>200</v>
      </c>
      <c r="I635" s="30">
        <f t="shared" ref="I635:K635" si="623">I636</f>
        <v>357</v>
      </c>
      <c r="J635" s="30">
        <f t="shared" si="623"/>
        <v>301.5</v>
      </c>
      <c r="K635" s="30">
        <f t="shared" si="623"/>
        <v>279.39999999999998</v>
      </c>
      <c r="L635" s="30">
        <f>L636</f>
        <v>149.9307</v>
      </c>
      <c r="M635" s="30">
        <f t="shared" ref="M635:N635" si="624">M636</f>
        <v>0</v>
      </c>
      <c r="N635" s="30">
        <f t="shared" si="624"/>
        <v>0</v>
      </c>
      <c r="O635" s="30">
        <f t="shared" si="566"/>
        <v>506.9307</v>
      </c>
      <c r="P635" s="30">
        <f t="shared" si="567"/>
        <v>301.5</v>
      </c>
      <c r="Q635" s="31">
        <f t="shared" si="568"/>
        <v>279.39999999999998</v>
      </c>
      <c r="R635" s="65"/>
      <c r="S635" s="65"/>
      <c r="T635" s="65"/>
      <c r="U635" s="83">
        <f t="shared" si="580"/>
        <v>506.9307</v>
      </c>
      <c r="V635" s="83">
        <f t="shared" si="581"/>
        <v>301.5</v>
      </c>
      <c r="W635" s="83">
        <f t="shared" si="582"/>
        <v>279.39999999999998</v>
      </c>
      <c r="X635" s="83"/>
      <c r="Y635" s="83"/>
      <c r="Z635" s="83"/>
      <c r="AA635" s="83">
        <f t="shared" si="614"/>
        <v>506.9307</v>
      </c>
      <c r="AB635" s="83">
        <f t="shared" si="615"/>
        <v>301.5</v>
      </c>
      <c r="AC635" s="83">
        <f t="shared" si="616"/>
        <v>279.39999999999998</v>
      </c>
    </row>
    <row r="636" spans="1:29" s="3" customFormat="1" ht="35.1" customHeight="1" x14ac:dyDescent="0.2">
      <c r="A636" s="23" t="s">
        <v>13</v>
      </c>
      <c r="B636" s="24">
        <v>162</v>
      </c>
      <c r="C636" s="25">
        <v>113</v>
      </c>
      <c r="D636" s="26">
        <v>13</v>
      </c>
      <c r="E636" s="27" t="s">
        <v>3</v>
      </c>
      <c r="F636" s="26" t="s">
        <v>2</v>
      </c>
      <c r="G636" s="28" t="s">
        <v>11</v>
      </c>
      <c r="H636" s="29">
        <v>240</v>
      </c>
      <c r="I636" s="30">
        <v>357</v>
      </c>
      <c r="J636" s="30">
        <v>301.5</v>
      </c>
      <c r="K636" s="30">
        <v>279.39999999999998</v>
      </c>
      <c r="L636" s="30">
        <v>149.9307</v>
      </c>
      <c r="M636" s="30">
        <v>0</v>
      </c>
      <c r="N636" s="30">
        <v>0</v>
      </c>
      <c r="O636" s="30">
        <f t="shared" si="566"/>
        <v>506.9307</v>
      </c>
      <c r="P636" s="30">
        <f t="shared" si="567"/>
        <v>301.5</v>
      </c>
      <c r="Q636" s="31">
        <f t="shared" si="568"/>
        <v>279.39999999999998</v>
      </c>
      <c r="R636" s="65"/>
      <c r="S636" s="65"/>
      <c r="T636" s="65"/>
      <c r="U636" s="83">
        <f t="shared" si="580"/>
        <v>506.9307</v>
      </c>
      <c r="V636" s="83">
        <f t="shared" si="581"/>
        <v>301.5</v>
      </c>
      <c r="W636" s="83">
        <f t="shared" si="582"/>
        <v>279.39999999999998</v>
      </c>
      <c r="X636" s="83"/>
      <c r="Y636" s="83"/>
      <c r="Z636" s="83"/>
      <c r="AA636" s="83">
        <f t="shared" si="614"/>
        <v>506.9307</v>
      </c>
      <c r="AB636" s="83">
        <f t="shared" si="615"/>
        <v>301.5</v>
      </c>
      <c r="AC636" s="83">
        <f t="shared" si="616"/>
        <v>279.39999999999998</v>
      </c>
    </row>
    <row r="637" spans="1:29" s="3" customFormat="1" ht="18" customHeight="1" x14ac:dyDescent="0.2">
      <c r="A637" s="23" t="s">
        <v>404</v>
      </c>
      <c r="B637" s="24">
        <v>162</v>
      </c>
      <c r="C637" s="25">
        <v>113</v>
      </c>
      <c r="D637" s="26">
        <v>13</v>
      </c>
      <c r="E637" s="27" t="s">
        <v>3</v>
      </c>
      <c r="F637" s="26" t="s">
        <v>2</v>
      </c>
      <c r="G637" s="28" t="s">
        <v>403</v>
      </c>
      <c r="H637" s="29"/>
      <c r="I637" s="30">
        <f>I638</f>
        <v>0</v>
      </c>
      <c r="J637" s="30">
        <f t="shared" ref="J637:K638" si="625">J638</f>
        <v>0</v>
      </c>
      <c r="K637" s="30">
        <f t="shared" si="625"/>
        <v>0</v>
      </c>
      <c r="L637" s="30">
        <f>L638</f>
        <v>2984.3333299999999</v>
      </c>
      <c r="M637" s="30">
        <f t="shared" ref="M637:N638" si="626">M638</f>
        <v>0</v>
      </c>
      <c r="N637" s="30">
        <f t="shared" si="626"/>
        <v>0</v>
      </c>
      <c r="O637" s="30">
        <f t="shared" ref="O637:O639" si="627">I637+L637</f>
        <v>2984.3333299999999</v>
      </c>
      <c r="P637" s="30">
        <f t="shared" ref="P637:P639" si="628">J637+M637</f>
        <v>0</v>
      </c>
      <c r="Q637" s="31">
        <f t="shared" ref="Q637:Q639" si="629">K637+N637</f>
        <v>0</v>
      </c>
      <c r="R637" s="65"/>
      <c r="S637" s="65"/>
      <c r="T637" s="65"/>
      <c r="U637" s="83">
        <f t="shared" si="580"/>
        <v>2984.3333299999999</v>
      </c>
      <c r="V637" s="83">
        <f t="shared" si="581"/>
        <v>0</v>
      </c>
      <c r="W637" s="83">
        <f t="shared" si="582"/>
        <v>0</v>
      </c>
      <c r="X637" s="83"/>
      <c r="Y637" s="83"/>
      <c r="Z637" s="83"/>
      <c r="AA637" s="83">
        <f t="shared" si="614"/>
        <v>2984.3333299999999</v>
      </c>
      <c r="AB637" s="83">
        <f t="shared" si="615"/>
        <v>0</v>
      </c>
      <c r="AC637" s="83">
        <f t="shared" si="616"/>
        <v>0</v>
      </c>
    </row>
    <row r="638" spans="1:29" s="3" customFormat="1" ht="25.15" customHeight="1" x14ac:dyDescent="0.2">
      <c r="A638" s="23" t="s">
        <v>14</v>
      </c>
      <c r="B638" s="24">
        <v>162</v>
      </c>
      <c r="C638" s="25">
        <v>113</v>
      </c>
      <c r="D638" s="26">
        <v>13</v>
      </c>
      <c r="E638" s="27" t="s">
        <v>3</v>
      </c>
      <c r="F638" s="26" t="s">
        <v>2</v>
      </c>
      <c r="G638" s="28" t="s">
        <v>403</v>
      </c>
      <c r="H638" s="29">
        <v>200</v>
      </c>
      <c r="I638" s="30">
        <f>I639</f>
        <v>0</v>
      </c>
      <c r="J638" s="30">
        <f t="shared" si="625"/>
        <v>0</v>
      </c>
      <c r="K638" s="30">
        <f t="shared" si="625"/>
        <v>0</v>
      </c>
      <c r="L638" s="30">
        <f>L639</f>
        <v>2984.3333299999999</v>
      </c>
      <c r="M638" s="30">
        <f t="shared" si="626"/>
        <v>0</v>
      </c>
      <c r="N638" s="30">
        <f t="shared" si="626"/>
        <v>0</v>
      </c>
      <c r="O638" s="30">
        <f t="shared" si="627"/>
        <v>2984.3333299999999</v>
      </c>
      <c r="P638" s="30">
        <f t="shared" si="628"/>
        <v>0</v>
      </c>
      <c r="Q638" s="31">
        <f t="shared" si="629"/>
        <v>0</v>
      </c>
      <c r="R638" s="65"/>
      <c r="S638" s="65"/>
      <c r="T638" s="65"/>
      <c r="U638" s="83">
        <f t="shared" si="580"/>
        <v>2984.3333299999999</v>
      </c>
      <c r="V638" s="83">
        <f t="shared" si="581"/>
        <v>0</v>
      </c>
      <c r="W638" s="83">
        <f t="shared" si="582"/>
        <v>0</v>
      </c>
      <c r="X638" s="83"/>
      <c r="Y638" s="83"/>
      <c r="Z638" s="83"/>
      <c r="AA638" s="83">
        <f t="shared" si="614"/>
        <v>2984.3333299999999</v>
      </c>
      <c r="AB638" s="83">
        <f t="shared" si="615"/>
        <v>0</v>
      </c>
      <c r="AC638" s="83">
        <f t="shared" si="616"/>
        <v>0</v>
      </c>
    </row>
    <row r="639" spans="1:29" s="3" customFormat="1" ht="26.45" customHeight="1" x14ac:dyDescent="0.2">
      <c r="A639" s="23" t="s">
        <v>13</v>
      </c>
      <c r="B639" s="24">
        <v>162</v>
      </c>
      <c r="C639" s="25">
        <v>113</v>
      </c>
      <c r="D639" s="26">
        <v>13</v>
      </c>
      <c r="E639" s="27" t="s">
        <v>3</v>
      </c>
      <c r="F639" s="26" t="s">
        <v>2</v>
      </c>
      <c r="G639" s="28" t="s">
        <v>403</v>
      </c>
      <c r="H639" s="29">
        <v>240</v>
      </c>
      <c r="I639" s="30">
        <v>0</v>
      </c>
      <c r="J639" s="30">
        <v>0</v>
      </c>
      <c r="K639" s="30">
        <v>0</v>
      </c>
      <c r="L639" s="30">
        <f>2835.1+149.23333</f>
        <v>2984.3333299999999</v>
      </c>
      <c r="M639" s="30">
        <v>0</v>
      </c>
      <c r="N639" s="30">
        <v>0</v>
      </c>
      <c r="O639" s="30">
        <f t="shared" si="627"/>
        <v>2984.3333299999999</v>
      </c>
      <c r="P639" s="30">
        <f t="shared" si="628"/>
        <v>0</v>
      </c>
      <c r="Q639" s="31">
        <f t="shared" si="629"/>
        <v>0</v>
      </c>
      <c r="R639" s="65"/>
      <c r="S639" s="65"/>
      <c r="T639" s="65"/>
      <c r="U639" s="83">
        <f t="shared" si="580"/>
        <v>2984.3333299999999</v>
      </c>
      <c r="V639" s="83">
        <f t="shared" si="581"/>
        <v>0</v>
      </c>
      <c r="W639" s="83">
        <f t="shared" si="582"/>
        <v>0</v>
      </c>
      <c r="X639" s="83"/>
      <c r="Y639" s="83"/>
      <c r="Z639" s="83"/>
      <c r="AA639" s="83">
        <f t="shared" si="614"/>
        <v>2984.3333299999999</v>
      </c>
      <c r="AB639" s="83">
        <f t="shared" si="615"/>
        <v>0</v>
      </c>
      <c r="AC639" s="83">
        <f t="shared" si="616"/>
        <v>0</v>
      </c>
    </row>
    <row r="640" spans="1:29" s="3" customFormat="1" ht="60.95" customHeight="1" x14ac:dyDescent="0.2">
      <c r="A640" s="23" t="s">
        <v>112</v>
      </c>
      <c r="B640" s="24">
        <v>162</v>
      </c>
      <c r="C640" s="25">
        <v>113</v>
      </c>
      <c r="D640" s="26">
        <v>13</v>
      </c>
      <c r="E640" s="27" t="s">
        <v>3</v>
      </c>
      <c r="F640" s="26" t="s">
        <v>2</v>
      </c>
      <c r="G640" s="28" t="s">
        <v>111</v>
      </c>
      <c r="H640" s="29" t="s">
        <v>7</v>
      </c>
      <c r="I640" s="30">
        <f t="shared" ref="I640:K641" si="630">I641</f>
        <v>400</v>
      </c>
      <c r="J640" s="30">
        <f t="shared" si="630"/>
        <v>370</v>
      </c>
      <c r="K640" s="30">
        <f t="shared" si="630"/>
        <v>370</v>
      </c>
      <c r="L640" s="30"/>
      <c r="M640" s="30"/>
      <c r="N640" s="30"/>
      <c r="O640" s="30">
        <f t="shared" si="566"/>
        <v>400</v>
      </c>
      <c r="P640" s="30">
        <f t="shared" si="567"/>
        <v>370</v>
      </c>
      <c r="Q640" s="31">
        <f t="shared" si="568"/>
        <v>370</v>
      </c>
      <c r="R640" s="65"/>
      <c r="S640" s="65"/>
      <c r="T640" s="65"/>
      <c r="U640" s="83">
        <f t="shared" si="580"/>
        <v>400</v>
      </c>
      <c r="V640" s="83">
        <f t="shared" si="581"/>
        <v>370</v>
      </c>
      <c r="W640" s="83">
        <f t="shared" si="582"/>
        <v>370</v>
      </c>
      <c r="X640" s="83"/>
      <c r="Y640" s="83"/>
      <c r="Z640" s="83"/>
      <c r="AA640" s="83">
        <f t="shared" si="614"/>
        <v>400</v>
      </c>
      <c r="AB640" s="83">
        <f t="shared" si="615"/>
        <v>370</v>
      </c>
      <c r="AC640" s="83">
        <f t="shared" si="616"/>
        <v>370</v>
      </c>
    </row>
    <row r="641" spans="1:29" s="3" customFormat="1" ht="22.5" x14ac:dyDescent="0.2">
      <c r="A641" s="23" t="s">
        <v>14</v>
      </c>
      <c r="B641" s="24">
        <v>162</v>
      </c>
      <c r="C641" s="25">
        <v>113</v>
      </c>
      <c r="D641" s="26">
        <v>13</v>
      </c>
      <c r="E641" s="27" t="s">
        <v>3</v>
      </c>
      <c r="F641" s="26" t="s">
        <v>2</v>
      </c>
      <c r="G641" s="28" t="s">
        <v>111</v>
      </c>
      <c r="H641" s="29">
        <v>200</v>
      </c>
      <c r="I641" s="30">
        <f t="shared" si="630"/>
        <v>400</v>
      </c>
      <c r="J641" s="30">
        <f t="shared" si="630"/>
        <v>370</v>
      </c>
      <c r="K641" s="30">
        <f t="shared" si="630"/>
        <v>370</v>
      </c>
      <c r="L641" s="30"/>
      <c r="M641" s="30"/>
      <c r="N641" s="30"/>
      <c r="O641" s="30">
        <f t="shared" si="566"/>
        <v>400</v>
      </c>
      <c r="P641" s="30">
        <f t="shared" si="567"/>
        <v>370</v>
      </c>
      <c r="Q641" s="31">
        <f t="shared" si="568"/>
        <v>370</v>
      </c>
      <c r="R641" s="65"/>
      <c r="S641" s="65"/>
      <c r="T641" s="65"/>
      <c r="U641" s="83">
        <f t="shared" si="580"/>
        <v>400</v>
      </c>
      <c r="V641" s="83">
        <f t="shared" si="581"/>
        <v>370</v>
      </c>
      <c r="W641" s="83">
        <f t="shared" si="582"/>
        <v>370</v>
      </c>
      <c r="X641" s="83"/>
      <c r="Y641" s="83"/>
      <c r="Z641" s="83"/>
      <c r="AA641" s="83">
        <f t="shared" si="614"/>
        <v>400</v>
      </c>
      <c r="AB641" s="83">
        <f t="shared" si="615"/>
        <v>370</v>
      </c>
      <c r="AC641" s="83">
        <f t="shared" si="616"/>
        <v>370</v>
      </c>
    </row>
    <row r="642" spans="1:29" s="3" customFormat="1" ht="22.5" x14ac:dyDescent="0.2">
      <c r="A642" s="23" t="s">
        <v>13</v>
      </c>
      <c r="B642" s="24">
        <v>162</v>
      </c>
      <c r="C642" s="25">
        <v>113</v>
      </c>
      <c r="D642" s="26">
        <v>13</v>
      </c>
      <c r="E642" s="27" t="s">
        <v>3</v>
      </c>
      <c r="F642" s="26" t="s">
        <v>2</v>
      </c>
      <c r="G642" s="28" t="s">
        <v>111</v>
      </c>
      <c r="H642" s="29">
        <v>240</v>
      </c>
      <c r="I642" s="30">
        <v>400</v>
      </c>
      <c r="J642" s="30">
        <v>370</v>
      </c>
      <c r="K642" s="30">
        <v>370</v>
      </c>
      <c r="L642" s="30"/>
      <c r="M642" s="30"/>
      <c r="N642" s="30"/>
      <c r="O642" s="30">
        <f t="shared" si="566"/>
        <v>400</v>
      </c>
      <c r="P642" s="30">
        <f t="shared" si="567"/>
        <v>370</v>
      </c>
      <c r="Q642" s="31">
        <f t="shared" si="568"/>
        <v>370</v>
      </c>
      <c r="R642" s="65"/>
      <c r="S642" s="65"/>
      <c r="T642" s="65"/>
      <c r="U642" s="83">
        <f t="shared" si="580"/>
        <v>400</v>
      </c>
      <c r="V642" s="83">
        <f t="shared" si="581"/>
        <v>370</v>
      </c>
      <c r="W642" s="83">
        <f t="shared" si="582"/>
        <v>370</v>
      </c>
      <c r="X642" s="83"/>
      <c r="Y642" s="83"/>
      <c r="Z642" s="83"/>
      <c r="AA642" s="83">
        <f t="shared" si="614"/>
        <v>400</v>
      </c>
      <c r="AB642" s="83">
        <f t="shared" si="615"/>
        <v>370</v>
      </c>
      <c r="AC642" s="83">
        <f t="shared" si="616"/>
        <v>370</v>
      </c>
    </row>
    <row r="643" spans="1:29" s="3" customFormat="1" ht="38.1" customHeight="1" x14ac:dyDescent="0.2">
      <c r="A643" s="23" t="s">
        <v>110</v>
      </c>
      <c r="B643" s="24">
        <v>162</v>
      </c>
      <c r="C643" s="25">
        <v>113</v>
      </c>
      <c r="D643" s="26">
        <v>13</v>
      </c>
      <c r="E643" s="27" t="s">
        <v>3</v>
      </c>
      <c r="F643" s="26" t="s">
        <v>2</v>
      </c>
      <c r="G643" s="28" t="s">
        <v>109</v>
      </c>
      <c r="H643" s="29" t="s">
        <v>7</v>
      </c>
      <c r="I643" s="30">
        <f t="shared" ref="I643:K644" si="631">I644</f>
        <v>73</v>
      </c>
      <c r="J643" s="30">
        <f t="shared" si="631"/>
        <v>73</v>
      </c>
      <c r="K643" s="30">
        <f t="shared" si="631"/>
        <v>73</v>
      </c>
      <c r="L643" s="30"/>
      <c r="M643" s="30"/>
      <c r="N643" s="30"/>
      <c r="O643" s="30">
        <f t="shared" si="566"/>
        <v>73</v>
      </c>
      <c r="P643" s="30">
        <f t="shared" si="567"/>
        <v>73</v>
      </c>
      <c r="Q643" s="31">
        <f t="shared" si="568"/>
        <v>73</v>
      </c>
      <c r="R643" s="65"/>
      <c r="S643" s="65"/>
      <c r="T643" s="65"/>
      <c r="U643" s="83">
        <f t="shared" si="580"/>
        <v>73</v>
      </c>
      <c r="V643" s="83">
        <f t="shared" si="581"/>
        <v>73</v>
      </c>
      <c r="W643" s="83">
        <f t="shared" si="582"/>
        <v>73</v>
      </c>
      <c r="X643" s="83"/>
      <c r="Y643" s="83"/>
      <c r="Z643" s="83"/>
      <c r="AA643" s="83">
        <f t="shared" si="614"/>
        <v>73</v>
      </c>
      <c r="AB643" s="83">
        <f t="shared" si="615"/>
        <v>73</v>
      </c>
      <c r="AC643" s="83">
        <f t="shared" si="616"/>
        <v>73</v>
      </c>
    </row>
    <row r="644" spans="1:29" s="3" customFormat="1" ht="22.5" x14ac:dyDescent="0.2">
      <c r="A644" s="23" t="s">
        <v>14</v>
      </c>
      <c r="B644" s="24">
        <v>162</v>
      </c>
      <c r="C644" s="25">
        <v>113</v>
      </c>
      <c r="D644" s="26">
        <v>13</v>
      </c>
      <c r="E644" s="27" t="s">
        <v>3</v>
      </c>
      <c r="F644" s="26" t="s">
        <v>2</v>
      </c>
      <c r="G644" s="28" t="s">
        <v>109</v>
      </c>
      <c r="H644" s="29">
        <v>200</v>
      </c>
      <c r="I644" s="30">
        <f t="shared" si="631"/>
        <v>73</v>
      </c>
      <c r="J644" s="30">
        <f t="shared" si="631"/>
        <v>73</v>
      </c>
      <c r="K644" s="30">
        <f t="shared" si="631"/>
        <v>73</v>
      </c>
      <c r="L644" s="30"/>
      <c r="M644" s="30"/>
      <c r="N644" s="30"/>
      <c r="O644" s="30">
        <f t="shared" ref="O644:O707" si="632">I644+L644</f>
        <v>73</v>
      </c>
      <c r="P644" s="30">
        <f t="shared" ref="P644:P707" si="633">J644+M644</f>
        <v>73</v>
      </c>
      <c r="Q644" s="31">
        <f t="shared" ref="Q644:Q707" si="634">K644+N644</f>
        <v>73</v>
      </c>
      <c r="R644" s="65"/>
      <c r="S644" s="65"/>
      <c r="T644" s="65"/>
      <c r="U644" s="83">
        <f t="shared" si="580"/>
        <v>73</v>
      </c>
      <c r="V644" s="83">
        <f t="shared" si="581"/>
        <v>73</v>
      </c>
      <c r="W644" s="83">
        <f t="shared" si="582"/>
        <v>73</v>
      </c>
      <c r="X644" s="83"/>
      <c r="Y644" s="83"/>
      <c r="Z644" s="83"/>
      <c r="AA644" s="83">
        <f t="shared" si="614"/>
        <v>73</v>
      </c>
      <c r="AB644" s="83">
        <f t="shared" si="615"/>
        <v>73</v>
      </c>
      <c r="AC644" s="83">
        <f t="shared" si="616"/>
        <v>73</v>
      </c>
    </row>
    <row r="645" spans="1:29" s="3" customFormat="1" ht="26.1" customHeight="1" x14ac:dyDescent="0.2">
      <c r="A645" s="23" t="s">
        <v>13</v>
      </c>
      <c r="B645" s="24">
        <v>162</v>
      </c>
      <c r="C645" s="25">
        <v>113</v>
      </c>
      <c r="D645" s="26">
        <v>13</v>
      </c>
      <c r="E645" s="27" t="s">
        <v>3</v>
      </c>
      <c r="F645" s="26" t="s">
        <v>2</v>
      </c>
      <c r="G645" s="28" t="s">
        <v>109</v>
      </c>
      <c r="H645" s="29">
        <v>240</v>
      </c>
      <c r="I645" s="30">
        <v>73</v>
      </c>
      <c r="J645" s="30">
        <v>73</v>
      </c>
      <c r="K645" s="30">
        <v>73</v>
      </c>
      <c r="L645" s="30"/>
      <c r="M645" s="30"/>
      <c r="N645" s="30"/>
      <c r="O645" s="30">
        <f t="shared" si="632"/>
        <v>73</v>
      </c>
      <c r="P645" s="30">
        <f t="shared" si="633"/>
        <v>73</v>
      </c>
      <c r="Q645" s="31">
        <f t="shared" si="634"/>
        <v>73</v>
      </c>
      <c r="R645" s="65"/>
      <c r="S645" s="65"/>
      <c r="T645" s="65"/>
      <c r="U645" s="83">
        <f t="shared" si="580"/>
        <v>73</v>
      </c>
      <c r="V645" s="83">
        <f t="shared" si="581"/>
        <v>73</v>
      </c>
      <c r="W645" s="83">
        <f t="shared" si="582"/>
        <v>73</v>
      </c>
      <c r="X645" s="83"/>
      <c r="Y645" s="83"/>
      <c r="Z645" s="83"/>
      <c r="AA645" s="83">
        <f t="shared" si="614"/>
        <v>73</v>
      </c>
      <c r="AB645" s="83">
        <f t="shared" si="615"/>
        <v>73</v>
      </c>
      <c r="AC645" s="83">
        <f t="shared" si="616"/>
        <v>73</v>
      </c>
    </row>
    <row r="646" spans="1:29" s="3" customFormat="1" x14ac:dyDescent="0.2">
      <c r="A646" s="23" t="s">
        <v>55</v>
      </c>
      <c r="B646" s="24">
        <v>162</v>
      </c>
      <c r="C646" s="25">
        <v>1000</v>
      </c>
      <c r="D646" s="26" t="s">
        <v>7</v>
      </c>
      <c r="E646" s="27" t="s">
        <v>7</v>
      </c>
      <c r="F646" s="26" t="s">
        <v>7</v>
      </c>
      <c r="G646" s="28" t="s">
        <v>7</v>
      </c>
      <c r="H646" s="29" t="s">
        <v>7</v>
      </c>
      <c r="I646" s="30">
        <f>I647</f>
        <v>4977.6000000000004</v>
      </c>
      <c r="J646" s="30">
        <f t="shared" ref="J646:K647" si="635">J647</f>
        <v>5018.3999999999996</v>
      </c>
      <c r="K646" s="30">
        <f t="shared" si="635"/>
        <v>5024.3</v>
      </c>
      <c r="L646" s="30">
        <f>L647</f>
        <v>0</v>
      </c>
      <c r="M646" s="30">
        <f t="shared" ref="M646:N646" si="636">M647</f>
        <v>121.53794999999998</v>
      </c>
      <c r="N646" s="30">
        <f t="shared" si="636"/>
        <v>123.81634000000001</v>
      </c>
      <c r="O646" s="30">
        <f t="shared" si="632"/>
        <v>4977.6000000000004</v>
      </c>
      <c r="P646" s="30">
        <f t="shared" si="633"/>
        <v>5139.9379499999995</v>
      </c>
      <c r="Q646" s="31">
        <f t="shared" si="634"/>
        <v>5148.1163400000005</v>
      </c>
      <c r="R646" s="65"/>
      <c r="S646" s="65"/>
      <c r="T646" s="65"/>
      <c r="U646" s="83">
        <f t="shared" si="580"/>
        <v>4977.6000000000004</v>
      </c>
      <c r="V646" s="83">
        <f t="shared" si="581"/>
        <v>5139.9379499999995</v>
      </c>
      <c r="W646" s="83">
        <f t="shared" si="582"/>
        <v>5148.1163400000005</v>
      </c>
      <c r="X646" s="83"/>
      <c r="Y646" s="83"/>
      <c r="Z646" s="83"/>
      <c r="AA646" s="83">
        <f t="shared" si="614"/>
        <v>4977.6000000000004</v>
      </c>
      <c r="AB646" s="83">
        <f t="shared" si="615"/>
        <v>5139.9379499999995</v>
      </c>
      <c r="AC646" s="83">
        <f t="shared" si="616"/>
        <v>5148.1163400000005</v>
      </c>
    </row>
    <row r="647" spans="1:29" s="3" customFormat="1" x14ac:dyDescent="0.2">
      <c r="A647" s="23" t="s">
        <v>106</v>
      </c>
      <c r="B647" s="24">
        <v>162</v>
      </c>
      <c r="C647" s="25">
        <v>1004</v>
      </c>
      <c r="D647" s="26" t="s">
        <v>7</v>
      </c>
      <c r="E647" s="27" t="s">
        <v>7</v>
      </c>
      <c r="F647" s="26" t="s">
        <v>7</v>
      </c>
      <c r="G647" s="28" t="s">
        <v>7</v>
      </c>
      <c r="H647" s="29" t="s">
        <v>7</v>
      </c>
      <c r="I647" s="30">
        <f>I648</f>
        <v>4977.6000000000004</v>
      </c>
      <c r="J647" s="30">
        <f t="shared" si="635"/>
        <v>5018.3999999999996</v>
      </c>
      <c r="K647" s="30">
        <f t="shared" si="635"/>
        <v>5024.3</v>
      </c>
      <c r="L647" s="30">
        <f>L648</f>
        <v>0</v>
      </c>
      <c r="M647" s="30">
        <f t="shared" ref="M647:N647" si="637">M648</f>
        <v>121.53794999999998</v>
      </c>
      <c r="N647" s="30">
        <f t="shared" si="637"/>
        <v>123.81634000000001</v>
      </c>
      <c r="O647" s="30">
        <f t="shared" si="632"/>
        <v>4977.6000000000004</v>
      </c>
      <c r="P647" s="30">
        <f t="shared" si="633"/>
        <v>5139.9379499999995</v>
      </c>
      <c r="Q647" s="31">
        <f t="shared" si="634"/>
        <v>5148.1163400000005</v>
      </c>
      <c r="R647" s="65"/>
      <c r="S647" s="65"/>
      <c r="T647" s="65"/>
      <c r="U647" s="83">
        <f t="shared" si="580"/>
        <v>4977.6000000000004</v>
      </c>
      <c r="V647" s="83">
        <f t="shared" si="581"/>
        <v>5139.9379499999995</v>
      </c>
      <c r="W647" s="83">
        <f t="shared" si="582"/>
        <v>5148.1163400000005</v>
      </c>
      <c r="X647" s="83"/>
      <c r="Y647" s="83"/>
      <c r="Z647" s="83"/>
      <c r="AA647" s="83">
        <f t="shared" si="614"/>
        <v>4977.6000000000004</v>
      </c>
      <c r="AB647" s="83">
        <f t="shared" si="615"/>
        <v>5139.9379499999995</v>
      </c>
      <c r="AC647" s="83">
        <f t="shared" si="616"/>
        <v>5148.1163400000005</v>
      </c>
    </row>
    <row r="648" spans="1:29" s="3" customFormat="1" ht="56.25" x14ac:dyDescent="0.2">
      <c r="A648" s="34" t="s">
        <v>331</v>
      </c>
      <c r="B648" s="24">
        <v>162</v>
      </c>
      <c r="C648" s="25">
        <v>1004</v>
      </c>
      <c r="D648" s="26" t="s">
        <v>36</v>
      </c>
      <c r="E648" s="27" t="s">
        <v>3</v>
      </c>
      <c r="F648" s="26" t="s">
        <v>2</v>
      </c>
      <c r="G648" s="28" t="s">
        <v>9</v>
      </c>
      <c r="H648" s="29" t="s">
        <v>7</v>
      </c>
      <c r="I648" s="30">
        <f>I649</f>
        <v>4977.6000000000004</v>
      </c>
      <c r="J648" s="30">
        <f t="shared" ref="J648:K648" si="638">J649</f>
        <v>5018.3999999999996</v>
      </c>
      <c r="K648" s="30">
        <f t="shared" si="638"/>
        <v>5024.3</v>
      </c>
      <c r="L648" s="30">
        <f>L649</f>
        <v>0</v>
      </c>
      <c r="M648" s="30">
        <f t="shared" ref="M648:N648" si="639">M649</f>
        <v>121.53794999999998</v>
      </c>
      <c r="N648" s="30">
        <f t="shared" si="639"/>
        <v>123.81634000000001</v>
      </c>
      <c r="O648" s="30">
        <f t="shared" si="632"/>
        <v>4977.6000000000004</v>
      </c>
      <c r="P648" s="30">
        <f t="shared" si="633"/>
        <v>5139.9379499999995</v>
      </c>
      <c r="Q648" s="31">
        <f t="shared" si="634"/>
        <v>5148.1163400000005</v>
      </c>
      <c r="R648" s="65"/>
      <c r="S648" s="65"/>
      <c r="T648" s="65"/>
      <c r="U648" s="83">
        <f t="shared" si="580"/>
        <v>4977.6000000000004</v>
      </c>
      <c r="V648" s="83">
        <f t="shared" si="581"/>
        <v>5139.9379499999995</v>
      </c>
      <c r="W648" s="83">
        <f t="shared" si="582"/>
        <v>5148.1163400000005</v>
      </c>
      <c r="X648" s="83"/>
      <c r="Y648" s="83"/>
      <c r="Z648" s="83"/>
      <c r="AA648" s="83">
        <f t="shared" si="614"/>
        <v>4977.6000000000004</v>
      </c>
      <c r="AB648" s="83">
        <f t="shared" si="615"/>
        <v>5139.9379499999995</v>
      </c>
      <c r="AC648" s="83">
        <f t="shared" si="616"/>
        <v>5148.1163400000005</v>
      </c>
    </row>
    <row r="649" spans="1:29" s="3" customFormat="1" ht="22.5" x14ac:dyDescent="0.2">
      <c r="A649" s="34" t="s">
        <v>345</v>
      </c>
      <c r="B649" s="24">
        <v>162</v>
      </c>
      <c r="C649" s="25">
        <v>1004</v>
      </c>
      <c r="D649" s="26" t="s">
        <v>36</v>
      </c>
      <c r="E649" s="27">
        <v>3</v>
      </c>
      <c r="F649" s="26" t="s">
        <v>2</v>
      </c>
      <c r="G649" s="28">
        <v>0</v>
      </c>
      <c r="H649" s="29"/>
      <c r="I649" s="30">
        <f>I650+I653</f>
        <v>4977.6000000000004</v>
      </c>
      <c r="J649" s="30">
        <f t="shared" ref="J649:K649" si="640">J650+J653</f>
        <v>5018.3999999999996</v>
      </c>
      <c r="K649" s="30">
        <f t="shared" si="640"/>
        <v>5024.3</v>
      </c>
      <c r="L649" s="30">
        <f>L650+L653</f>
        <v>0</v>
      </c>
      <c r="M649" s="30">
        <f t="shared" ref="M649:N649" si="641">M650+M653</f>
        <v>121.53794999999998</v>
      </c>
      <c r="N649" s="30">
        <f t="shared" si="641"/>
        <v>123.81634000000001</v>
      </c>
      <c r="O649" s="30">
        <f t="shared" si="632"/>
        <v>4977.6000000000004</v>
      </c>
      <c r="P649" s="30">
        <f t="shared" si="633"/>
        <v>5139.9379499999995</v>
      </c>
      <c r="Q649" s="31">
        <f t="shared" si="634"/>
        <v>5148.1163400000005</v>
      </c>
      <c r="R649" s="65"/>
      <c r="S649" s="65"/>
      <c r="T649" s="65"/>
      <c r="U649" s="83">
        <f t="shared" si="580"/>
        <v>4977.6000000000004</v>
      </c>
      <c r="V649" s="83">
        <f t="shared" si="581"/>
        <v>5139.9379499999995</v>
      </c>
      <c r="W649" s="83">
        <f t="shared" si="582"/>
        <v>5148.1163400000005</v>
      </c>
      <c r="X649" s="83"/>
      <c r="Y649" s="83"/>
      <c r="Z649" s="83"/>
      <c r="AA649" s="83">
        <f t="shared" si="614"/>
        <v>4977.6000000000004</v>
      </c>
      <c r="AB649" s="83">
        <f t="shared" si="615"/>
        <v>5139.9379499999995</v>
      </c>
      <c r="AC649" s="83">
        <f t="shared" si="616"/>
        <v>5148.1163400000005</v>
      </c>
    </row>
    <row r="650" spans="1:29" s="3" customFormat="1" ht="58.5" customHeight="1" x14ac:dyDescent="0.2">
      <c r="A650" s="23" t="s">
        <v>104</v>
      </c>
      <c r="B650" s="24">
        <v>162</v>
      </c>
      <c r="C650" s="25">
        <v>1004</v>
      </c>
      <c r="D650" s="26" t="s">
        <v>36</v>
      </c>
      <c r="E650" s="27">
        <v>3</v>
      </c>
      <c r="F650" s="26" t="s">
        <v>2</v>
      </c>
      <c r="G650" s="28" t="s">
        <v>105</v>
      </c>
      <c r="H650" s="29" t="s">
        <v>7</v>
      </c>
      <c r="I650" s="30">
        <f t="shared" ref="I650:K651" si="642">I651</f>
        <v>2757</v>
      </c>
      <c r="J650" s="30">
        <f t="shared" si="642"/>
        <v>2680.9</v>
      </c>
      <c r="K650" s="30">
        <f t="shared" si="642"/>
        <v>2680.9</v>
      </c>
      <c r="L650" s="30">
        <f>L651</f>
        <v>6</v>
      </c>
      <c r="M650" s="30">
        <f t="shared" ref="M650:N651" si="643">M651</f>
        <v>-13.475440000000001</v>
      </c>
      <c r="N650" s="30">
        <f t="shared" si="643"/>
        <v>-13.73563</v>
      </c>
      <c r="O650" s="30">
        <f t="shared" si="632"/>
        <v>2763</v>
      </c>
      <c r="P650" s="30">
        <f t="shared" si="633"/>
        <v>2667.4245599999999</v>
      </c>
      <c r="Q650" s="31">
        <f t="shared" si="634"/>
        <v>2667.16437</v>
      </c>
      <c r="R650" s="65"/>
      <c r="S650" s="65"/>
      <c r="T650" s="65"/>
      <c r="U650" s="83">
        <f t="shared" si="580"/>
        <v>2763</v>
      </c>
      <c r="V650" s="83">
        <f t="shared" si="581"/>
        <v>2667.4245599999999</v>
      </c>
      <c r="W650" s="83">
        <f t="shared" si="582"/>
        <v>2667.16437</v>
      </c>
      <c r="X650" s="83"/>
      <c r="Y650" s="83"/>
      <c r="Z650" s="83"/>
      <c r="AA650" s="83">
        <f t="shared" si="614"/>
        <v>2763</v>
      </c>
      <c r="AB650" s="83">
        <f t="shared" si="615"/>
        <v>2667.4245599999999</v>
      </c>
      <c r="AC650" s="83">
        <f t="shared" si="616"/>
        <v>2667.16437</v>
      </c>
    </row>
    <row r="651" spans="1:29" s="3" customFormat="1" ht="22.5" x14ac:dyDescent="0.2">
      <c r="A651" s="23" t="s">
        <v>103</v>
      </c>
      <c r="B651" s="24">
        <v>162</v>
      </c>
      <c r="C651" s="25">
        <v>1004</v>
      </c>
      <c r="D651" s="26" t="s">
        <v>36</v>
      </c>
      <c r="E651" s="27">
        <v>3</v>
      </c>
      <c r="F651" s="26" t="s">
        <v>2</v>
      </c>
      <c r="G651" s="28" t="s">
        <v>105</v>
      </c>
      <c r="H651" s="29">
        <v>400</v>
      </c>
      <c r="I651" s="30">
        <f t="shared" si="642"/>
        <v>2757</v>
      </c>
      <c r="J651" s="30">
        <f t="shared" si="642"/>
        <v>2680.9</v>
      </c>
      <c r="K651" s="30">
        <f t="shared" si="642"/>
        <v>2680.9</v>
      </c>
      <c r="L651" s="30">
        <f>L652</f>
        <v>6</v>
      </c>
      <c r="M651" s="30">
        <f t="shared" si="643"/>
        <v>-13.475440000000001</v>
      </c>
      <c r="N651" s="30">
        <f t="shared" si="643"/>
        <v>-13.73563</v>
      </c>
      <c r="O651" s="30">
        <f t="shared" si="632"/>
        <v>2763</v>
      </c>
      <c r="P651" s="30">
        <f t="shared" si="633"/>
        <v>2667.4245599999999</v>
      </c>
      <c r="Q651" s="31">
        <f t="shared" si="634"/>
        <v>2667.16437</v>
      </c>
      <c r="R651" s="65"/>
      <c r="S651" s="65"/>
      <c r="T651" s="65"/>
      <c r="U651" s="83">
        <f t="shared" si="580"/>
        <v>2763</v>
      </c>
      <c r="V651" s="83">
        <f t="shared" si="581"/>
        <v>2667.4245599999999</v>
      </c>
      <c r="W651" s="83">
        <f t="shared" si="582"/>
        <v>2667.16437</v>
      </c>
      <c r="X651" s="83"/>
      <c r="Y651" s="83"/>
      <c r="Z651" s="83"/>
      <c r="AA651" s="83">
        <f t="shared" si="614"/>
        <v>2763</v>
      </c>
      <c r="AB651" s="83">
        <f t="shared" si="615"/>
        <v>2667.4245599999999</v>
      </c>
      <c r="AC651" s="83">
        <f t="shared" si="616"/>
        <v>2667.16437</v>
      </c>
    </row>
    <row r="652" spans="1:29" s="3" customFormat="1" x14ac:dyDescent="0.2">
      <c r="A652" s="23" t="s">
        <v>102</v>
      </c>
      <c r="B652" s="24">
        <v>162</v>
      </c>
      <c r="C652" s="25">
        <v>1004</v>
      </c>
      <c r="D652" s="26" t="s">
        <v>36</v>
      </c>
      <c r="E652" s="27">
        <v>3</v>
      </c>
      <c r="F652" s="26" t="s">
        <v>2</v>
      </c>
      <c r="G652" s="28" t="s">
        <v>105</v>
      </c>
      <c r="H652" s="29">
        <v>410</v>
      </c>
      <c r="I652" s="30">
        <v>2757</v>
      </c>
      <c r="J652" s="30">
        <v>2680.9</v>
      </c>
      <c r="K652" s="30">
        <v>2680.9</v>
      </c>
      <c r="L652" s="30">
        <v>6</v>
      </c>
      <c r="M652" s="30">
        <v>-13.475440000000001</v>
      </c>
      <c r="N652" s="30">
        <v>-13.73563</v>
      </c>
      <c r="O652" s="30">
        <f t="shared" si="632"/>
        <v>2763</v>
      </c>
      <c r="P652" s="30">
        <f t="shared" si="633"/>
        <v>2667.4245599999999</v>
      </c>
      <c r="Q652" s="31">
        <f t="shared" si="634"/>
        <v>2667.16437</v>
      </c>
      <c r="R652" s="65"/>
      <c r="S652" s="65"/>
      <c r="T652" s="65"/>
      <c r="U652" s="83">
        <f t="shared" si="580"/>
        <v>2763</v>
      </c>
      <c r="V652" s="83">
        <f t="shared" si="581"/>
        <v>2667.4245599999999</v>
      </c>
      <c r="W652" s="83">
        <f t="shared" si="582"/>
        <v>2667.16437</v>
      </c>
      <c r="X652" s="83"/>
      <c r="Y652" s="83"/>
      <c r="Z652" s="83"/>
      <c r="AA652" s="83">
        <f t="shared" si="614"/>
        <v>2763</v>
      </c>
      <c r="AB652" s="83">
        <f t="shared" si="615"/>
        <v>2667.4245599999999</v>
      </c>
      <c r="AC652" s="83">
        <f t="shared" si="616"/>
        <v>2667.16437</v>
      </c>
    </row>
    <row r="653" spans="1:29" s="3" customFormat="1" ht="45" x14ac:dyDescent="0.2">
      <c r="A653" s="23" t="s">
        <v>264</v>
      </c>
      <c r="B653" s="24">
        <v>162</v>
      </c>
      <c r="C653" s="25">
        <v>1004</v>
      </c>
      <c r="D653" s="26" t="s">
        <v>36</v>
      </c>
      <c r="E653" s="27">
        <v>3</v>
      </c>
      <c r="F653" s="26" t="s">
        <v>2</v>
      </c>
      <c r="G653" s="28" t="s">
        <v>101</v>
      </c>
      <c r="H653" s="29" t="s">
        <v>7</v>
      </c>
      <c r="I653" s="30">
        <f t="shared" ref="I653:K654" si="644">I654</f>
        <v>2220.6</v>
      </c>
      <c r="J653" s="30">
        <f t="shared" si="644"/>
        <v>2337.5</v>
      </c>
      <c r="K653" s="30">
        <f t="shared" si="644"/>
        <v>2343.4</v>
      </c>
      <c r="L653" s="30">
        <f>L654</f>
        <v>-6</v>
      </c>
      <c r="M653" s="30">
        <f>M654</f>
        <v>135.01338999999999</v>
      </c>
      <c r="N653" s="30">
        <f t="shared" ref="M653:N654" si="645">N654</f>
        <v>137.55197000000001</v>
      </c>
      <c r="O653" s="30">
        <f t="shared" si="632"/>
        <v>2214.6</v>
      </c>
      <c r="P653" s="30">
        <f t="shared" si="633"/>
        <v>2472.5133900000001</v>
      </c>
      <c r="Q653" s="31">
        <f t="shared" si="634"/>
        <v>2480.9519700000001</v>
      </c>
      <c r="R653" s="65"/>
      <c r="S653" s="65"/>
      <c r="T653" s="65"/>
      <c r="U653" s="83">
        <f t="shared" si="580"/>
        <v>2214.6</v>
      </c>
      <c r="V653" s="83">
        <f t="shared" si="581"/>
        <v>2472.5133900000001</v>
      </c>
      <c r="W653" s="83">
        <f t="shared" si="582"/>
        <v>2480.9519700000001</v>
      </c>
      <c r="X653" s="83"/>
      <c r="Y653" s="83"/>
      <c r="Z653" s="83"/>
      <c r="AA653" s="83">
        <f t="shared" si="614"/>
        <v>2214.6</v>
      </c>
      <c r="AB653" s="83">
        <f t="shared" si="615"/>
        <v>2472.5133900000001</v>
      </c>
      <c r="AC653" s="83">
        <f t="shared" si="616"/>
        <v>2480.9519700000001</v>
      </c>
    </row>
    <row r="654" spans="1:29" s="3" customFormat="1" ht="22.5" x14ac:dyDescent="0.2">
      <c r="A654" s="23" t="s">
        <v>103</v>
      </c>
      <c r="B654" s="24">
        <v>162</v>
      </c>
      <c r="C654" s="25">
        <v>1004</v>
      </c>
      <c r="D654" s="26" t="s">
        <v>36</v>
      </c>
      <c r="E654" s="27">
        <v>3</v>
      </c>
      <c r="F654" s="26" t="s">
        <v>2</v>
      </c>
      <c r="G654" s="28" t="s">
        <v>101</v>
      </c>
      <c r="H654" s="29">
        <v>400</v>
      </c>
      <c r="I654" s="30">
        <f t="shared" si="644"/>
        <v>2220.6</v>
      </c>
      <c r="J654" s="30">
        <f t="shared" si="644"/>
        <v>2337.5</v>
      </c>
      <c r="K654" s="30">
        <f t="shared" si="644"/>
        <v>2343.4</v>
      </c>
      <c r="L654" s="30">
        <f>L655</f>
        <v>-6</v>
      </c>
      <c r="M654" s="30">
        <f t="shared" si="645"/>
        <v>135.01338999999999</v>
      </c>
      <c r="N654" s="30">
        <f t="shared" si="645"/>
        <v>137.55197000000001</v>
      </c>
      <c r="O654" s="30">
        <f t="shared" si="632"/>
        <v>2214.6</v>
      </c>
      <c r="P654" s="30">
        <f t="shared" si="633"/>
        <v>2472.5133900000001</v>
      </c>
      <c r="Q654" s="31">
        <f t="shared" si="634"/>
        <v>2480.9519700000001</v>
      </c>
      <c r="R654" s="65"/>
      <c r="S654" s="65"/>
      <c r="T654" s="65"/>
      <c r="U654" s="83">
        <f t="shared" si="580"/>
        <v>2214.6</v>
      </c>
      <c r="V654" s="83">
        <f t="shared" si="581"/>
        <v>2472.5133900000001</v>
      </c>
      <c r="W654" s="83">
        <f t="shared" si="582"/>
        <v>2480.9519700000001</v>
      </c>
      <c r="X654" s="83"/>
      <c r="Y654" s="83"/>
      <c r="Z654" s="83"/>
      <c r="AA654" s="83">
        <f t="shared" si="614"/>
        <v>2214.6</v>
      </c>
      <c r="AB654" s="83">
        <f t="shared" si="615"/>
        <v>2472.5133900000001</v>
      </c>
      <c r="AC654" s="83">
        <f t="shared" si="616"/>
        <v>2480.9519700000001</v>
      </c>
    </row>
    <row r="655" spans="1:29" s="3" customFormat="1" x14ac:dyDescent="0.2">
      <c r="A655" s="23" t="s">
        <v>102</v>
      </c>
      <c r="B655" s="24">
        <v>162</v>
      </c>
      <c r="C655" s="25">
        <v>1004</v>
      </c>
      <c r="D655" s="26" t="s">
        <v>36</v>
      </c>
      <c r="E655" s="27">
        <v>3</v>
      </c>
      <c r="F655" s="26" t="s">
        <v>2</v>
      </c>
      <c r="G655" s="28" t="s">
        <v>101</v>
      </c>
      <c r="H655" s="29">
        <v>410</v>
      </c>
      <c r="I655" s="30">
        <v>2220.6</v>
      </c>
      <c r="J655" s="30">
        <v>2337.5</v>
      </c>
      <c r="K655" s="30">
        <v>2343.4</v>
      </c>
      <c r="L655" s="30">
        <v>-6</v>
      </c>
      <c r="M655" s="30">
        <v>135.01338999999999</v>
      </c>
      <c r="N655" s="30">
        <v>137.55197000000001</v>
      </c>
      <c r="O655" s="30">
        <f t="shared" si="632"/>
        <v>2214.6</v>
      </c>
      <c r="P655" s="30">
        <f t="shared" si="633"/>
        <v>2472.5133900000001</v>
      </c>
      <c r="Q655" s="31">
        <f t="shared" si="634"/>
        <v>2480.9519700000001</v>
      </c>
      <c r="R655" s="65"/>
      <c r="S655" s="65"/>
      <c r="T655" s="65"/>
      <c r="U655" s="83">
        <f t="shared" si="580"/>
        <v>2214.6</v>
      </c>
      <c r="V655" s="83">
        <f t="shared" si="581"/>
        <v>2472.5133900000001</v>
      </c>
      <c r="W655" s="83">
        <f t="shared" si="582"/>
        <v>2480.9519700000001</v>
      </c>
      <c r="X655" s="83"/>
      <c r="Y655" s="83"/>
      <c r="Z655" s="83"/>
      <c r="AA655" s="83">
        <f t="shared" si="614"/>
        <v>2214.6</v>
      </c>
      <c r="AB655" s="83">
        <f t="shared" si="615"/>
        <v>2472.5133900000001</v>
      </c>
      <c r="AC655" s="83">
        <f t="shared" si="616"/>
        <v>2480.9519700000001</v>
      </c>
    </row>
    <row r="656" spans="1:29" s="3" customFormat="1" ht="22.5" x14ac:dyDescent="0.2">
      <c r="A656" s="34" t="s">
        <v>100</v>
      </c>
      <c r="B656" s="35">
        <v>298</v>
      </c>
      <c r="C656" s="36" t="s">
        <v>7</v>
      </c>
      <c r="D656" s="37" t="s">
        <v>7</v>
      </c>
      <c r="E656" s="38" t="s">
        <v>7</v>
      </c>
      <c r="F656" s="37" t="s">
        <v>7</v>
      </c>
      <c r="G656" s="39" t="s">
        <v>7</v>
      </c>
      <c r="H656" s="40" t="s">
        <v>7</v>
      </c>
      <c r="I656" s="41">
        <f t="shared" ref="I656:N656" si="646">I657+I725+I758+I779+I830</f>
        <v>58082.7</v>
      </c>
      <c r="J656" s="41">
        <f t="shared" si="646"/>
        <v>57444.400000000009</v>
      </c>
      <c r="K656" s="41">
        <f t="shared" si="646"/>
        <v>59181.200000000012</v>
      </c>
      <c r="L656" s="41">
        <f t="shared" si="646"/>
        <v>1363.8304199999998</v>
      </c>
      <c r="M656" s="41">
        <f t="shared" si="646"/>
        <v>0</v>
      </c>
      <c r="N656" s="41">
        <f t="shared" si="646"/>
        <v>0</v>
      </c>
      <c r="O656" s="41">
        <f t="shared" si="632"/>
        <v>59446.530419999996</v>
      </c>
      <c r="P656" s="41">
        <f t="shared" si="633"/>
        <v>57444.400000000009</v>
      </c>
      <c r="Q656" s="42">
        <f t="shared" si="634"/>
        <v>59181.200000000012</v>
      </c>
      <c r="R656" s="66">
        <f>R657+R725+R758+R779+R830</f>
        <v>110</v>
      </c>
      <c r="S656" s="66">
        <f>S657+S725+S758+S779+S830</f>
        <v>105</v>
      </c>
      <c r="T656" s="66">
        <f>T657+T725+T758+T779+T830</f>
        <v>105</v>
      </c>
      <c r="U656" s="64">
        <f t="shared" ref="U656:U719" si="647">O656+R656</f>
        <v>59556.530419999996</v>
      </c>
      <c r="V656" s="64">
        <f t="shared" ref="V656:V719" si="648">P656+S656</f>
        <v>57549.400000000009</v>
      </c>
      <c r="W656" s="64">
        <f t="shared" ref="W656:W719" si="649">Q656+T656</f>
        <v>59286.200000000012</v>
      </c>
      <c r="X656" s="64">
        <f>X657+X725+X758+X779+X830</f>
        <v>1365</v>
      </c>
      <c r="Y656" s="64"/>
      <c r="Z656" s="64"/>
      <c r="AA656" s="64">
        <f t="shared" si="614"/>
        <v>60921.530419999996</v>
      </c>
      <c r="AB656" s="64">
        <f t="shared" si="615"/>
        <v>57549.400000000009</v>
      </c>
      <c r="AC656" s="64">
        <f t="shared" si="616"/>
        <v>59286.200000000012</v>
      </c>
    </row>
    <row r="657" spans="1:29" s="3" customFormat="1" x14ac:dyDescent="0.2">
      <c r="A657" s="23" t="s">
        <v>26</v>
      </c>
      <c r="B657" s="24">
        <v>298</v>
      </c>
      <c r="C657" s="25">
        <v>100</v>
      </c>
      <c r="D657" s="26" t="s">
        <v>7</v>
      </c>
      <c r="E657" s="27" t="s">
        <v>7</v>
      </c>
      <c r="F657" s="26" t="s">
        <v>7</v>
      </c>
      <c r="G657" s="28" t="s">
        <v>7</v>
      </c>
      <c r="H657" s="29" t="s">
        <v>7</v>
      </c>
      <c r="I657" s="30">
        <f>I658+I664+I687+I693</f>
        <v>29492.1</v>
      </c>
      <c r="J657" s="30">
        <f>J658+J664+J687+J693</f>
        <v>28599.500000000004</v>
      </c>
      <c r="K657" s="30">
        <f>K658+K664+K687+K693</f>
        <v>29656.600000000006</v>
      </c>
      <c r="L657" s="30"/>
      <c r="M657" s="30"/>
      <c r="N657" s="30"/>
      <c r="O657" s="30">
        <f t="shared" si="632"/>
        <v>29492.1</v>
      </c>
      <c r="P657" s="30">
        <f t="shared" si="633"/>
        <v>28599.500000000004</v>
      </c>
      <c r="Q657" s="31">
        <f t="shared" si="634"/>
        <v>29656.600000000006</v>
      </c>
      <c r="R657" s="65"/>
      <c r="S657" s="65"/>
      <c r="T657" s="65"/>
      <c r="U657" s="83">
        <f t="shared" si="647"/>
        <v>29492.1</v>
      </c>
      <c r="V657" s="83">
        <f t="shared" si="648"/>
        <v>28599.500000000004</v>
      </c>
      <c r="W657" s="83">
        <f t="shared" si="649"/>
        <v>29656.600000000006</v>
      </c>
      <c r="X657" s="83"/>
      <c r="Y657" s="83"/>
      <c r="Z657" s="83"/>
      <c r="AA657" s="83">
        <f t="shared" si="614"/>
        <v>29492.1</v>
      </c>
      <c r="AB657" s="83">
        <f t="shared" si="615"/>
        <v>28599.500000000004</v>
      </c>
      <c r="AC657" s="83">
        <f t="shared" si="616"/>
        <v>29656.600000000006</v>
      </c>
    </row>
    <row r="658" spans="1:29" s="3" customFormat="1" ht="22.5" x14ac:dyDescent="0.2">
      <c r="A658" s="23" t="s">
        <v>99</v>
      </c>
      <c r="B658" s="24">
        <v>298</v>
      </c>
      <c r="C658" s="25">
        <v>102</v>
      </c>
      <c r="D658" s="26" t="s">
        <v>7</v>
      </c>
      <c r="E658" s="27" t="s">
        <v>7</v>
      </c>
      <c r="F658" s="26" t="s">
        <v>7</v>
      </c>
      <c r="G658" s="28" t="s">
        <v>7</v>
      </c>
      <c r="H658" s="29" t="s">
        <v>7</v>
      </c>
      <c r="I658" s="30">
        <f>I659</f>
        <v>2753.2</v>
      </c>
      <c r="J658" s="30">
        <f t="shared" ref="J658:K661" si="650">J659</f>
        <v>2836.5</v>
      </c>
      <c r="K658" s="30">
        <f t="shared" si="650"/>
        <v>2943.5</v>
      </c>
      <c r="L658" s="30"/>
      <c r="M658" s="30"/>
      <c r="N658" s="30"/>
      <c r="O658" s="30">
        <f t="shared" si="632"/>
        <v>2753.2</v>
      </c>
      <c r="P658" s="30">
        <f t="shared" si="633"/>
        <v>2836.5</v>
      </c>
      <c r="Q658" s="31">
        <f t="shared" si="634"/>
        <v>2943.5</v>
      </c>
      <c r="R658" s="65"/>
      <c r="S658" s="65"/>
      <c r="T658" s="65"/>
      <c r="U658" s="83">
        <f t="shared" si="647"/>
        <v>2753.2</v>
      </c>
      <c r="V658" s="83">
        <f t="shared" si="648"/>
        <v>2836.5</v>
      </c>
      <c r="W658" s="83">
        <f t="shared" si="649"/>
        <v>2943.5</v>
      </c>
      <c r="X658" s="83"/>
      <c r="Y658" s="83"/>
      <c r="Z658" s="83"/>
      <c r="AA658" s="83">
        <f t="shared" si="614"/>
        <v>2753.2</v>
      </c>
      <c r="AB658" s="83">
        <f t="shared" si="615"/>
        <v>2836.5</v>
      </c>
      <c r="AC658" s="83">
        <f t="shared" si="616"/>
        <v>2943.5</v>
      </c>
    </row>
    <row r="659" spans="1:29" s="3" customFormat="1" ht="29.1" customHeight="1" x14ac:dyDescent="0.2">
      <c r="A659" s="23" t="s">
        <v>284</v>
      </c>
      <c r="B659" s="24">
        <v>298</v>
      </c>
      <c r="C659" s="25">
        <v>102</v>
      </c>
      <c r="D659" s="26" t="s">
        <v>97</v>
      </c>
      <c r="E659" s="27" t="s">
        <v>3</v>
      </c>
      <c r="F659" s="26" t="s">
        <v>2</v>
      </c>
      <c r="G659" s="28" t="s">
        <v>9</v>
      </c>
      <c r="H659" s="29" t="s">
        <v>7</v>
      </c>
      <c r="I659" s="30">
        <f>I660</f>
        <v>2753.2</v>
      </c>
      <c r="J659" s="30">
        <f t="shared" si="650"/>
        <v>2836.5</v>
      </c>
      <c r="K659" s="30">
        <f t="shared" si="650"/>
        <v>2943.5</v>
      </c>
      <c r="L659" s="30"/>
      <c r="M659" s="30"/>
      <c r="N659" s="30"/>
      <c r="O659" s="30">
        <f t="shared" si="632"/>
        <v>2753.2</v>
      </c>
      <c r="P659" s="30">
        <f t="shared" si="633"/>
        <v>2836.5</v>
      </c>
      <c r="Q659" s="31">
        <f t="shared" si="634"/>
        <v>2943.5</v>
      </c>
      <c r="R659" s="65"/>
      <c r="S659" s="65"/>
      <c r="T659" s="65"/>
      <c r="U659" s="83">
        <f t="shared" si="647"/>
        <v>2753.2</v>
      </c>
      <c r="V659" s="83">
        <f t="shared" si="648"/>
        <v>2836.5</v>
      </c>
      <c r="W659" s="83">
        <f t="shared" si="649"/>
        <v>2943.5</v>
      </c>
      <c r="X659" s="83"/>
      <c r="Y659" s="83"/>
      <c r="Z659" s="83"/>
      <c r="AA659" s="83">
        <f t="shared" si="614"/>
        <v>2753.2</v>
      </c>
      <c r="AB659" s="83">
        <f t="shared" si="615"/>
        <v>2836.5</v>
      </c>
      <c r="AC659" s="83">
        <f t="shared" si="616"/>
        <v>2943.5</v>
      </c>
    </row>
    <row r="660" spans="1:29" s="3" customFormat="1" ht="22.5" x14ac:dyDescent="0.2">
      <c r="A660" s="23" t="s">
        <v>98</v>
      </c>
      <c r="B660" s="24">
        <v>298</v>
      </c>
      <c r="C660" s="25">
        <v>102</v>
      </c>
      <c r="D660" s="26" t="s">
        <v>97</v>
      </c>
      <c r="E660" s="27" t="s">
        <v>22</v>
      </c>
      <c r="F660" s="26" t="s">
        <v>2</v>
      </c>
      <c r="G660" s="28" t="s">
        <v>9</v>
      </c>
      <c r="H660" s="29" t="s">
        <v>7</v>
      </c>
      <c r="I660" s="30">
        <f>I661</f>
        <v>2753.2</v>
      </c>
      <c r="J660" s="30">
        <f t="shared" si="650"/>
        <v>2836.5</v>
      </c>
      <c r="K660" s="30">
        <f t="shared" si="650"/>
        <v>2943.5</v>
      </c>
      <c r="L660" s="30"/>
      <c r="M660" s="30"/>
      <c r="N660" s="30"/>
      <c r="O660" s="30">
        <f t="shared" si="632"/>
        <v>2753.2</v>
      </c>
      <c r="P660" s="30">
        <f t="shared" si="633"/>
        <v>2836.5</v>
      </c>
      <c r="Q660" s="31">
        <f t="shared" si="634"/>
        <v>2943.5</v>
      </c>
      <c r="R660" s="65"/>
      <c r="S660" s="65"/>
      <c r="T660" s="65"/>
      <c r="U660" s="83">
        <f t="shared" si="647"/>
        <v>2753.2</v>
      </c>
      <c r="V660" s="83">
        <f t="shared" si="648"/>
        <v>2836.5</v>
      </c>
      <c r="W660" s="83">
        <f t="shared" si="649"/>
        <v>2943.5</v>
      </c>
      <c r="X660" s="83"/>
      <c r="Y660" s="83"/>
      <c r="Z660" s="83"/>
      <c r="AA660" s="83">
        <f t="shared" si="614"/>
        <v>2753.2</v>
      </c>
      <c r="AB660" s="83">
        <f t="shared" si="615"/>
        <v>2836.5</v>
      </c>
      <c r="AC660" s="83">
        <f t="shared" si="616"/>
        <v>2943.5</v>
      </c>
    </row>
    <row r="661" spans="1:29" s="3" customFormat="1" ht="22.5" x14ac:dyDescent="0.2">
      <c r="A661" s="23" t="s">
        <v>15</v>
      </c>
      <c r="B661" s="24">
        <v>298</v>
      </c>
      <c r="C661" s="25">
        <v>102</v>
      </c>
      <c r="D661" s="26" t="s">
        <v>97</v>
      </c>
      <c r="E661" s="27" t="s">
        <v>22</v>
      </c>
      <c r="F661" s="26" t="s">
        <v>2</v>
      </c>
      <c r="G661" s="28" t="s">
        <v>11</v>
      </c>
      <c r="H661" s="29" t="s">
        <v>7</v>
      </c>
      <c r="I661" s="30">
        <f>I662</f>
        <v>2753.2</v>
      </c>
      <c r="J661" s="30">
        <f t="shared" si="650"/>
        <v>2836.5</v>
      </c>
      <c r="K661" s="30">
        <f t="shared" si="650"/>
        <v>2943.5</v>
      </c>
      <c r="L661" s="30"/>
      <c r="M661" s="30"/>
      <c r="N661" s="30"/>
      <c r="O661" s="30">
        <f t="shared" si="632"/>
        <v>2753.2</v>
      </c>
      <c r="P661" s="30">
        <f t="shared" si="633"/>
        <v>2836.5</v>
      </c>
      <c r="Q661" s="31">
        <f t="shared" si="634"/>
        <v>2943.5</v>
      </c>
      <c r="R661" s="65"/>
      <c r="S661" s="65"/>
      <c r="T661" s="65"/>
      <c r="U661" s="83">
        <f t="shared" si="647"/>
        <v>2753.2</v>
      </c>
      <c r="V661" s="83">
        <f t="shared" si="648"/>
        <v>2836.5</v>
      </c>
      <c r="W661" s="83">
        <f t="shared" si="649"/>
        <v>2943.5</v>
      </c>
      <c r="X661" s="83"/>
      <c r="Y661" s="83"/>
      <c r="Z661" s="83"/>
      <c r="AA661" s="83">
        <f t="shared" si="614"/>
        <v>2753.2</v>
      </c>
      <c r="AB661" s="83">
        <f t="shared" si="615"/>
        <v>2836.5</v>
      </c>
      <c r="AC661" s="83">
        <f t="shared" si="616"/>
        <v>2943.5</v>
      </c>
    </row>
    <row r="662" spans="1:29" s="3" customFormat="1" ht="45" x14ac:dyDescent="0.2">
      <c r="A662" s="23" t="s">
        <v>6</v>
      </c>
      <c r="B662" s="24">
        <v>298</v>
      </c>
      <c r="C662" s="25">
        <v>102</v>
      </c>
      <c r="D662" s="26" t="s">
        <v>97</v>
      </c>
      <c r="E662" s="27" t="s">
        <v>22</v>
      </c>
      <c r="F662" s="26" t="s">
        <v>2</v>
      </c>
      <c r="G662" s="28" t="s">
        <v>11</v>
      </c>
      <c r="H662" s="29">
        <v>100</v>
      </c>
      <c r="I662" s="30">
        <f>I663</f>
        <v>2753.2</v>
      </c>
      <c r="J662" s="30">
        <f t="shared" ref="J662:K662" si="651">J663</f>
        <v>2836.5</v>
      </c>
      <c r="K662" s="30">
        <f t="shared" si="651"/>
        <v>2943.5</v>
      </c>
      <c r="L662" s="30"/>
      <c r="M662" s="30"/>
      <c r="N662" s="30"/>
      <c r="O662" s="30">
        <f t="shared" si="632"/>
        <v>2753.2</v>
      </c>
      <c r="P662" s="30">
        <f t="shared" si="633"/>
        <v>2836.5</v>
      </c>
      <c r="Q662" s="31">
        <f t="shared" si="634"/>
        <v>2943.5</v>
      </c>
      <c r="R662" s="65"/>
      <c r="S662" s="65"/>
      <c r="T662" s="65"/>
      <c r="U662" s="83">
        <f t="shared" si="647"/>
        <v>2753.2</v>
      </c>
      <c r="V662" s="83">
        <f t="shared" si="648"/>
        <v>2836.5</v>
      </c>
      <c r="W662" s="83">
        <f t="shared" si="649"/>
        <v>2943.5</v>
      </c>
      <c r="X662" s="83"/>
      <c r="Y662" s="83"/>
      <c r="Z662" s="83"/>
      <c r="AA662" s="83">
        <f t="shared" si="614"/>
        <v>2753.2</v>
      </c>
      <c r="AB662" s="83">
        <f t="shared" si="615"/>
        <v>2836.5</v>
      </c>
      <c r="AC662" s="83">
        <f t="shared" si="616"/>
        <v>2943.5</v>
      </c>
    </row>
    <row r="663" spans="1:29" s="3" customFormat="1" ht="30" customHeight="1" x14ac:dyDescent="0.2">
      <c r="A663" s="23" t="s">
        <v>5</v>
      </c>
      <c r="B663" s="24">
        <v>298</v>
      </c>
      <c r="C663" s="25">
        <v>102</v>
      </c>
      <c r="D663" s="26" t="s">
        <v>97</v>
      </c>
      <c r="E663" s="27" t="s">
        <v>22</v>
      </c>
      <c r="F663" s="26" t="s">
        <v>2</v>
      </c>
      <c r="G663" s="28" t="s">
        <v>11</v>
      </c>
      <c r="H663" s="29">
        <v>120</v>
      </c>
      <c r="I663" s="30">
        <v>2753.2</v>
      </c>
      <c r="J663" s="30">
        <v>2836.5</v>
      </c>
      <c r="K663" s="30">
        <v>2943.5</v>
      </c>
      <c r="L663" s="30"/>
      <c r="M663" s="30"/>
      <c r="N663" s="30"/>
      <c r="O663" s="30">
        <f t="shared" si="632"/>
        <v>2753.2</v>
      </c>
      <c r="P663" s="30">
        <f t="shared" si="633"/>
        <v>2836.5</v>
      </c>
      <c r="Q663" s="31">
        <f t="shared" si="634"/>
        <v>2943.5</v>
      </c>
      <c r="R663" s="65"/>
      <c r="S663" s="65"/>
      <c r="T663" s="65"/>
      <c r="U663" s="83">
        <f t="shared" si="647"/>
        <v>2753.2</v>
      </c>
      <c r="V663" s="83">
        <f t="shared" si="648"/>
        <v>2836.5</v>
      </c>
      <c r="W663" s="83">
        <f t="shared" si="649"/>
        <v>2943.5</v>
      </c>
      <c r="X663" s="83"/>
      <c r="Y663" s="83"/>
      <c r="Z663" s="83"/>
      <c r="AA663" s="83">
        <f t="shared" si="614"/>
        <v>2753.2</v>
      </c>
      <c r="AB663" s="83">
        <f t="shared" si="615"/>
        <v>2836.5</v>
      </c>
      <c r="AC663" s="83">
        <f t="shared" si="616"/>
        <v>2943.5</v>
      </c>
    </row>
    <row r="664" spans="1:29" s="3" customFormat="1" ht="42" customHeight="1" x14ac:dyDescent="0.2">
      <c r="A664" s="23" t="s">
        <v>96</v>
      </c>
      <c r="B664" s="24">
        <v>298</v>
      </c>
      <c r="C664" s="25">
        <v>104</v>
      </c>
      <c r="D664" s="26" t="s">
        <v>7</v>
      </c>
      <c r="E664" s="27" t="s">
        <v>7</v>
      </c>
      <c r="F664" s="26" t="s">
        <v>7</v>
      </c>
      <c r="G664" s="28" t="s">
        <v>7</v>
      </c>
      <c r="H664" s="29" t="s">
        <v>7</v>
      </c>
      <c r="I664" s="30">
        <f>I665+I672</f>
        <v>23160.1</v>
      </c>
      <c r="J664" s="30">
        <f t="shared" ref="J664:K664" si="652">J665+J672</f>
        <v>23847.300000000003</v>
      </c>
      <c r="K664" s="30">
        <f t="shared" si="652"/>
        <v>24709.800000000003</v>
      </c>
      <c r="L664" s="30"/>
      <c r="M664" s="30"/>
      <c r="N664" s="30"/>
      <c r="O664" s="30">
        <f t="shared" si="632"/>
        <v>23160.1</v>
      </c>
      <c r="P664" s="30">
        <f t="shared" si="633"/>
        <v>23847.300000000003</v>
      </c>
      <c r="Q664" s="31">
        <f t="shared" si="634"/>
        <v>24709.800000000003</v>
      </c>
      <c r="R664" s="65"/>
      <c r="S664" s="65"/>
      <c r="T664" s="65"/>
      <c r="U664" s="83">
        <f t="shared" si="647"/>
        <v>23160.1</v>
      </c>
      <c r="V664" s="83">
        <f t="shared" si="648"/>
        <v>23847.300000000003</v>
      </c>
      <c r="W664" s="83">
        <f t="shared" si="649"/>
        <v>24709.800000000003</v>
      </c>
      <c r="X664" s="83"/>
      <c r="Y664" s="83"/>
      <c r="Z664" s="83"/>
      <c r="AA664" s="83">
        <f t="shared" si="614"/>
        <v>23160.1</v>
      </c>
      <c r="AB664" s="83">
        <f t="shared" si="615"/>
        <v>23847.300000000003</v>
      </c>
      <c r="AC664" s="83">
        <f t="shared" si="616"/>
        <v>24709.800000000003</v>
      </c>
    </row>
    <row r="665" spans="1:29" s="3" customFormat="1" ht="56.25" x14ac:dyDescent="0.2">
      <c r="A665" s="34" t="s">
        <v>331</v>
      </c>
      <c r="B665" s="24">
        <v>298</v>
      </c>
      <c r="C665" s="25">
        <v>104</v>
      </c>
      <c r="D665" s="26">
        <v>11</v>
      </c>
      <c r="E665" s="27" t="s">
        <v>3</v>
      </c>
      <c r="F665" s="26" t="s">
        <v>2</v>
      </c>
      <c r="G665" s="28" t="s">
        <v>9</v>
      </c>
      <c r="H665" s="29" t="s">
        <v>7</v>
      </c>
      <c r="I665" s="30">
        <f>I666</f>
        <v>1174.0999999999999</v>
      </c>
      <c r="J665" s="30">
        <f t="shared" ref="J665:K665" si="653">J666</f>
        <v>1212.3999999999999</v>
      </c>
      <c r="K665" s="30">
        <f t="shared" si="653"/>
        <v>1252.8999999999999</v>
      </c>
      <c r="L665" s="30"/>
      <c r="M665" s="30"/>
      <c r="N665" s="30"/>
      <c r="O665" s="30">
        <f t="shared" si="632"/>
        <v>1174.0999999999999</v>
      </c>
      <c r="P665" s="30">
        <f t="shared" si="633"/>
        <v>1212.3999999999999</v>
      </c>
      <c r="Q665" s="31">
        <f t="shared" si="634"/>
        <v>1252.8999999999999</v>
      </c>
      <c r="R665" s="65"/>
      <c r="S665" s="65"/>
      <c r="T665" s="65"/>
      <c r="U665" s="83">
        <f t="shared" si="647"/>
        <v>1174.0999999999999</v>
      </c>
      <c r="V665" s="83">
        <f t="shared" si="648"/>
        <v>1212.3999999999999</v>
      </c>
      <c r="W665" s="83">
        <f t="shared" si="649"/>
        <v>1252.8999999999999</v>
      </c>
      <c r="X665" s="83"/>
      <c r="Y665" s="83"/>
      <c r="Z665" s="83"/>
      <c r="AA665" s="83">
        <f t="shared" si="614"/>
        <v>1174.0999999999999</v>
      </c>
      <c r="AB665" s="83">
        <f t="shared" si="615"/>
        <v>1212.3999999999999</v>
      </c>
      <c r="AC665" s="83">
        <f t="shared" si="616"/>
        <v>1252.8999999999999</v>
      </c>
    </row>
    <row r="666" spans="1:29" s="3" customFormat="1" ht="22.5" x14ac:dyDescent="0.2">
      <c r="A666" s="34" t="s">
        <v>361</v>
      </c>
      <c r="B666" s="24">
        <v>298</v>
      </c>
      <c r="C666" s="25">
        <v>104</v>
      </c>
      <c r="D666" s="26">
        <v>11</v>
      </c>
      <c r="E666" s="27">
        <v>2</v>
      </c>
      <c r="F666" s="26">
        <v>0</v>
      </c>
      <c r="G666" s="28">
        <v>0</v>
      </c>
      <c r="H666" s="29"/>
      <c r="I666" s="30">
        <f>I667</f>
        <v>1174.0999999999999</v>
      </c>
      <c r="J666" s="30">
        <f t="shared" ref="J666:K666" si="654">J667</f>
        <v>1212.3999999999999</v>
      </c>
      <c r="K666" s="30">
        <f t="shared" si="654"/>
        <v>1252.8999999999999</v>
      </c>
      <c r="L666" s="30"/>
      <c r="M666" s="30"/>
      <c r="N666" s="30"/>
      <c r="O666" s="30">
        <f t="shared" si="632"/>
        <v>1174.0999999999999</v>
      </c>
      <c r="P666" s="30">
        <f t="shared" si="633"/>
        <v>1212.3999999999999</v>
      </c>
      <c r="Q666" s="31">
        <f t="shared" si="634"/>
        <v>1252.8999999999999</v>
      </c>
      <c r="R666" s="65"/>
      <c r="S666" s="65"/>
      <c r="T666" s="65"/>
      <c r="U666" s="83">
        <f t="shared" si="647"/>
        <v>1174.0999999999999</v>
      </c>
      <c r="V666" s="83">
        <f t="shared" si="648"/>
        <v>1212.3999999999999</v>
      </c>
      <c r="W666" s="83">
        <f t="shared" si="649"/>
        <v>1252.8999999999999</v>
      </c>
      <c r="X666" s="83"/>
      <c r="Y666" s="83"/>
      <c r="Z666" s="83"/>
      <c r="AA666" s="83">
        <f t="shared" si="614"/>
        <v>1174.0999999999999</v>
      </c>
      <c r="AB666" s="83">
        <f t="shared" si="615"/>
        <v>1212.3999999999999</v>
      </c>
      <c r="AC666" s="83">
        <f t="shared" si="616"/>
        <v>1252.8999999999999</v>
      </c>
    </row>
    <row r="667" spans="1:29" s="3" customFormat="1" ht="50.1" customHeight="1" x14ac:dyDescent="0.2">
      <c r="A667" s="23" t="s">
        <v>273</v>
      </c>
      <c r="B667" s="24">
        <v>298</v>
      </c>
      <c r="C667" s="25">
        <v>104</v>
      </c>
      <c r="D667" s="26">
        <v>11</v>
      </c>
      <c r="E667" s="27">
        <v>2</v>
      </c>
      <c r="F667" s="26" t="s">
        <v>2</v>
      </c>
      <c r="G667" s="28">
        <v>78791</v>
      </c>
      <c r="H667" s="29" t="s">
        <v>7</v>
      </c>
      <c r="I667" s="30">
        <f>I668+I670</f>
        <v>1174.0999999999999</v>
      </c>
      <c r="J667" s="30">
        <f t="shared" ref="J667:K667" si="655">J668+J670</f>
        <v>1212.3999999999999</v>
      </c>
      <c r="K667" s="30">
        <f t="shared" si="655"/>
        <v>1252.8999999999999</v>
      </c>
      <c r="L667" s="30"/>
      <c r="M667" s="30"/>
      <c r="N667" s="30"/>
      <c r="O667" s="30">
        <f t="shared" si="632"/>
        <v>1174.0999999999999</v>
      </c>
      <c r="P667" s="30">
        <f t="shared" si="633"/>
        <v>1212.3999999999999</v>
      </c>
      <c r="Q667" s="31">
        <f t="shared" si="634"/>
        <v>1252.8999999999999</v>
      </c>
      <c r="R667" s="65"/>
      <c r="S667" s="65"/>
      <c r="T667" s="65"/>
      <c r="U667" s="83">
        <f t="shared" si="647"/>
        <v>1174.0999999999999</v>
      </c>
      <c r="V667" s="83">
        <f t="shared" si="648"/>
        <v>1212.3999999999999</v>
      </c>
      <c r="W667" s="83">
        <f t="shared" si="649"/>
        <v>1252.8999999999999</v>
      </c>
      <c r="X667" s="83"/>
      <c r="Y667" s="83"/>
      <c r="Z667" s="83"/>
      <c r="AA667" s="83">
        <f t="shared" si="614"/>
        <v>1174.0999999999999</v>
      </c>
      <c r="AB667" s="83">
        <f t="shared" si="615"/>
        <v>1212.3999999999999</v>
      </c>
      <c r="AC667" s="83">
        <f t="shared" si="616"/>
        <v>1252.8999999999999</v>
      </c>
    </row>
    <row r="668" spans="1:29" s="3" customFormat="1" ht="57" customHeight="1" x14ac:dyDescent="0.2">
      <c r="A668" s="23" t="s">
        <v>6</v>
      </c>
      <c r="B668" s="24">
        <v>298</v>
      </c>
      <c r="C668" s="25">
        <v>104</v>
      </c>
      <c r="D668" s="26">
        <v>11</v>
      </c>
      <c r="E668" s="27">
        <v>2</v>
      </c>
      <c r="F668" s="26" t="s">
        <v>2</v>
      </c>
      <c r="G668" s="28">
        <v>78791</v>
      </c>
      <c r="H668" s="29">
        <v>100</v>
      </c>
      <c r="I668" s="30">
        <f>I669</f>
        <v>1116.5</v>
      </c>
      <c r="J668" s="30">
        <f t="shared" ref="J668:K668" si="656">J669</f>
        <v>1154.8</v>
      </c>
      <c r="K668" s="30">
        <f t="shared" si="656"/>
        <v>1195.3</v>
      </c>
      <c r="L668" s="30"/>
      <c r="M668" s="30"/>
      <c r="N668" s="30"/>
      <c r="O668" s="30">
        <f t="shared" si="632"/>
        <v>1116.5</v>
      </c>
      <c r="P668" s="30">
        <f t="shared" si="633"/>
        <v>1154.8</v>
      </c>
      <c r="Q668" s="31">
        <f t="shared" si="634"/>
        <v>1195.3</v>
      </c>
      <c r="R668" s="65"/>
      <c r="S668" s="65"/>
      <c r="T668" s="65"/>
      <c r="U668" s="83">
        <f t="shared" si="647"/>
        <v>1116.5</v>
      </c>
      <c r="V668" s="83">
        <f t="shared" si="648"/>
        <v>1154.8</v>
      </c>
      <c r="W668" s="83">
        <f t="shared" si="649"/>
        <v>1195.3</v>
      </c>
      <c r="X668" s="83"/>
      <c r="Y668" s="83"/>
      <c r="Z668" s="83"/>
      <c r="AA668" s="83">
        <f t="shared" si="614"/>
        <v>1116.5</v>
      </c>
      <c r="AB668" s="83">
        <f t="shared" si="615"/>
        <v>1154.8</v>
      </c>
      <c r="AC668" s="83">
        <f t="shared" si="616"/>
        <v>1195.3</v>
      </c>
    </row>
    <row r="669" spans="1:29" s="3" customFormat="1" ht="22.5" x14ac:dyDescent="0.2">
      <c r="A669" s="23" t="s">
        <v>5</v>
      </c>
      <c r="B669" s="24">
        <v>298</v>
      </c>
      <c r="C669" s="25">
        <v>104</v>
      </c>
      <c r="D669" s="26">
        <v>11</v>
      </c>
      <c r="E669" s="27">
        <v>2</v>
      </c>
      <c r="F669" s="26" t="s">
        <v>2</v>
      </c>
      <c r="G669" s="28">
        <v>78791</v>
      </c>
      <c r="H669" s="29">
        <v>120</v>
      </c>
      <c r="I669" s="30">
        <v>1116.5</v>
      </c>
      <c r="J669" s="30">
        <v>1154.8</v>
      </c>
      <c r="K669" s="30">
        <v>1195.3</v>
      </c>
      <c r="L669" s="30"/>
      <c r="M669" s="30"/>
      <c r="N669" s="30"/>
      <c r="O669" s="30">
        <f t="shared" si="632"/>
        <v>1116.5</v>
      </c>
      <c r="P669" s="30">
        <f t="shared" si="633"/>
        <v>1154.8</v>
      </c>
      <c r="Q669" s="31">
        <f t="shared" si="634"/>
        <v>1195.3</v>
      </c>
      <c r="R669" s="65"/>
      <c r="S669" s="65"/>
      <c r="T669" s="65"/>
      <c r="U669" s="83">
        <f t="shared" si="647"/>
        <v>1116.5</v>
      </c>
      <c r="V669" s="83">
        <f t="shared" si="648"/>
        <v>1154.8</v>
      </c>
      <c r="W669" s="83">
        <f t="shared" si="649"/>
        <v>1195.3</v>
      </c>
      <c r="X669" s="83"/>
      <c r="Y669" s="83"/>
      <c r="Z669" s="83"/>
      <c r="AA669" s="83">
        <f t="shared" si="614"/>
        <v>1116.5</v>
      </c>
      <c r="AB669" s="83">
        <f t="shared" si="615"/>
        <v>1154.8</v>
      </c>
      <c r="AC669" s="83">
        <f t="shared" si="616"/>
        <v>1195.3</v>
      </c>
    </row>
    <row r="670" spans="1:29" s="3" customFormat="1" ht="22.5" x14ac:dyDescent="0.2">
      <c r="A670" s="23" t="s">
        <v>14</v>
      </c>
      <c r="B670" s="24">
        <v>298</v>
      </c>
      <c r="C670" s="25">
        <v>104</v>
      </c>
      <c r="D670" s="26">
        <v>11</v>
      </c>
      <c r="E670" s="27">
        <v>2</v>
      </c>
      <c r="F670" s="26" t="s">
        <v>2</v>
      </c>
      <c r="G670" s="28">
        <v>78791</v>
      </c>
      <c r="H670" s="29">
        <v>200</v>
      </c>
      <c r="I670" s="30">
        <f>I671</f>
        <v>57.6</v>
      </c>
      <c r="J670" s="30">
        <f t="shared" ref="J670:K670" si="657">J671</f>
        <v>57.6</v>
      </c>
      <c r="K670" s="30">
        <f t="shared" si="657"/>
        <v>57.6</v>
      </c>
      <c r="L670" s="30"/>
      <c r="M670" s="30"/>
      <c r="N670" s="30"/>
      <c r="O670" s="30">
        <f t="shared" si="632"/>
        <v>57.6</v>
      </c>
      <c r="P670" s="30">
        <f t="shared" si="633"/>
        <v>57.6</v>
      </c>
      <c r="Q670" s="31">
        <f t="shared" si="634"/>
        <v>57.6</v>
      </c>
      <c r="R670" s="65"/>
      <c r="S670" s="65"/>
      <c r="T670" s="65"/>
      <c r="U670" s="83">
        <f t="shared" si="647"/>
        <v>57.6</v>
      </c>
      <c r="V670" s="83">
        <f t="shared" si="648"/>
        <v>57.6</v>
      </c>
      <c r="W670" s="83">
        <f t="shared" si="649"/>
        <v>57.6</v>
      </c>
      <c r="X670" s="83"/>
      <c r="Y670" s="83"/>
      <c r="Z670" s="83"/>
      <c r="AA670" s="83">
        <f t="shared" si="614"/>
        <v>57.6</v>
      </c>
      <c r="AB670" s="83">
        <f t="shared" si="615"/>
        <v>57.6</v>
      </c>
      <c r="AC670" s="83">
        <f t="shared" si="616"/>
        <v>57.6</v>
      </c>
    </row>
    <row r="671" spans="1:29" s="3" customFormat="1" ht="22.5" x14ac:dyDescent="0.2">
      <c r="A671" s="23" t="s">
        <v>13</v>
      </c>
      <c r="B671" s="24">
        <v>298</v>
      </c>
      <c r="C671" s="25">
        <v>104</v>
      </c>
      <c r="D671" s="26">
        <v>11</v>
      </c>
      <c r="E671" s="27">
        <v>2</v>
      </c>
      <c r="F671" s="26" t="s">
        <v>2</v>
      </c>
      <c r="G671" s="28">
        <v>78791</v>
      </c>
      <c r="H671" s="29">
        <v>240</v>
      </c>
      <c r="I671" s="30">
        <v>57.6</v>
      </c>
      <c r="J671" s="30">
        <v>57.6</v>
      </c>
      <c r="K671" s="30">
        <v>57.6</v>
      </c>
      <c r="L671" s="30"/>
      <c r="M671" s="30"/>
      <c r="N671" s="30"/>
      <c r="O671" s="30">
        <f t="shared" si="632"/>
        <v>57.6</v>
      </c>
      <c r="P671" s="30">
        <f t="shared" si="633"/>
        <v>57.6</v>
      </c>
      <c r="Q671" s="31">
        <f t="shared" si="634"/>
        <v>57.6</v>
      </c>
      <c r="R671" s="65"/>
      <c r="S671" s="65"/>
      <c r="T671" s="65"/>
      <c r="U671" s="83">
        <f t="shared" si="647"/>
        <v>57.6</v>
      </c>
      <c r="V671" s="83">
        <f t="shared" si="648"/>
        <v>57.6</v>
      </c>
      <c r="W671" s="83">
        <f t="shared" si="649"/>
        <v>57.6</v>
      </c>
      <c r="X671" s="83"/>
      <c r="Y671" s="83"/>
      <c r="Z671" s="83"/>
      <c r="AA671" s="83">
        <f t="shared" si="614"/>
        <v>57.6</v>
      </c>
      <c r="AB671" s="83">
        <f t="shared" si="615"/>
        <v>57.6</v>
      </c>
      <c r="AC671" s="83">
        <f t="shared" si="616"/>
        <v>57.6</v>
      </c>
    </row>
    <row r="672" spans="1:29" s="3" customFormat="1" ht="56.25" x14ac:dyDescent="0.2">
      <c r="A672" s="34" t="s">
        <v>332</v>
      </c>
      <c r="B672" s="24">
        <v>298</v>
      </c>
      <c r="C672" s="25">
        <v>104</v>
      </c>
      <c r="D672" s="26">
        <v>11</v>
      </c>
      <c r="E672" s="27" t="s">
        <v>3</v>
      </c>
      <c r="F672" s="26" t="s">
        <v>2</v>
      </c>
      <c r="G672" s="28">
        <v>0</v>
      </c>
      <c r="H672" s="29"/>
      <c r="I672" s="30">
        <f>I681+I673</f>
        <v>21986</v>
      </c>
      <c r="J672" s="30">
        <f t="shared" ref="J672:K672" si="658">J681+J673</f>
        <v>22634.9</v>
      </c>
      <c r="K672" s="30">
        <f t="shared" si="658"/>
        <v>23456.9</v>
      </c>
      <c r="L672" s="30"/>
      <c r="M672" s="30"/>
      <c r="N672" s="30"/>
      <c r="O672" s="30">
        <f t="shared" si="632"/>
        <v>21986</v>
      </c>
      <c r="P672" s="30">
        <f t="shared" si="633"/>
        <v>22634.9</v>
      </c>
      <c r="Q672" s="31">
        <f t="shared" si="634"/>
        <v>23456.9</v>
      </c>
      <c r="R672" s="65"/>
      <c r="S672" s="65"/>
      <c r="T672" s="65"/>
      <c r="U672" s="83">
        <f t="shared" si="647"/>
        <v>21986</v>
      </c>
      <c r="V672" s="83">
        <f t="shared" si="648"/>
        <v>22634.9</v>
      </c>
      <c r="W672" s="83">
        <f t="shared" si="649"/>
        <v>23456.9</v>
      </c>
      <c r="X672" s="83"/>
      <c r="Y672" s="83"/>
      <c r="Z672" s="83"/>
      <c r="AA672" s="83">
        <f t="shared" si="614"/>
        <v>21986</v>
      </c>
      <c r="AB672" s="83">
        <f t="shared" si="615"/>
        <v>22634.9</v>
      </c>
      <c r="AC672" s="83">
        <f t="shared" si="616"/>
        <v>23456.9</v>
      </c>
    </row>
    <row r="673" spans="1:29" s="3" customFormat="1" ht="22.5" x14ac:dyDescent="0.2">
      <c r="A673" s="23" t="s">
        <v>15</v>
      </c>
      <c r="B673" s="24">
        <v>298</v>
      </c>
      <c r="C673" s="25">
        <v>104</v>
      </c>
      <c r="D673" s="26">
        <v>11</v>
      </c>
      <c r="E673" s="27">
        <v>2</v>
      </c>
      <c r="F673" s="26">
        <v>0</v>
      </c>
      <c r="G673" s="28">
        <v>0</v>
      </c>
      <c r="H673" s="29"/>
      <c r="I673" s="30">
        <f>I674</f>
        <v>21403.200000000001</v>
      </c>
      <c r="J673" s="30">
        <f t="shared" ref="J673:K673" si="659">J674</f>
        <v>22035.200000000001</v>
      </c>
      <c r="K673" s="30">
        <f t="shared" si="659"/>
        <v>22836</v>
      </c>
      <c r="L673" s="30"/>
      <c r="M673" s="30"/>
      <c r="N673" s="30"/>
      <c r="O673" s="30">
        <f t="shared" si="632"/>
        <v>21403.200000000001</v>
      </c>
      <c r="P673" s="30">
        <f t="shared" si="633"/>
        <v>22035.200000000001</v>
      </c>
      <c r="Q673" s="31">
        <f t="shared" si="634"/>
        <v>22836</v>
      </c>
      <c r="R673" s="65"/>
      <c r="S673" s="65"/>
      <c r="T673" s="65"/>
      <c r="U673" s="83">
        <f t="shared" si="647"/>
        <v>21403.200000000001</v>
      </c>
      <c r="V673" s="83">
        <f t="shared" si="648"/>
        <v>22035.200000000001</v>
      </c>
      <c r="W673" s="83">
        <f t="shared" si="649"/>
        <v>22836</v>
      </c>
      <c r="X673" s="83"/>
      <c r="Y673" s="83"/>
      <c r="Z673" s="83"/>
      <c r="AA673" s="83">
        <f t="shared" si="614"/>
        <v>21403.200000000001</v>
      </c>
      <c r="AB673" s="83">
        <f t="shared" si="615"/>
        <v>22035.200000000001</v>
      </c>
      <c r="AC673" s="83">
        <f t="shared" si="616"/>
        <v>22836</v>
      </c>
    </row>
    <row r="674" spans="1:29" s="3" customFormat="1" ht="22.5" x14ac:dyDescent="0.2">
      <c r="A674" s="23" t="s">
        <v>15</v>
      </c>
      <c r="B674" s="24">
        <v>298</v>
      </c>
      <c r="C674" s="25">
        <v>104</v>
      </c>
      <c r="D674" s="26">
        <v>11</v>
      </c>
      <c r="E674" s="27">
        <v>2</v>
      </c>
      <c r="F674" s="26">
        <v>0</v>
      </c>
      <c r="G674" s="28" t="s">
        <v>11</v>
      </c>
      <c r="H674" s="29"/>
      <c r="I674" s="30">
        <f>I675+I677+I679</f>
        <v>21403.200000000001</v>
      </c>
      <c r="J674" s="30">
        <f t="shared" ref="J674:K674" si="660">J675+J677+J679</f>
        <v>22035.200000000001</v>
      </c>
      <c r="K674" s="30">
        <f t="shared" si="660"/>
        <v>22836</v>
      </c>
      <c r="L674" s="30"/>
      <c r="M674" s="30"/>
      <c r="N674" s="30"/>
      <c r="O674" s="30">
        <f t="shared" si="632"/>
        <v>21403.200000000001</v>
      </c>
      <c r="P674" s="30">
        <f t="shared" si="633"/>
        <v>22035.200000000001</v>
      </c>
      <c r="Q674" s="31">
        <f t="shared" si="634"/>
        <v>22836</v>
      </c>
      <c r="R674" s="65"/>
      <c r="S674" s="65"/>
      <c r="T674" s="65"/>
      <c r="U674" s="83">
        <f t="shared" si="647"/>
        <v>21403.200000000001</v>
      </c>
      <c r="V674" s="83">
        <f t="shared" si="648"/>
        <v>22035.200000000001</v>
      </c>
      <c r="W674" s="83">
        <f t="shared" si="649"/>
        <v>22836</v>
      </c>
      <c r="X674" s="83"/>
      <c r="Y674" s="83"/>
      <c r="Z674" s="83"/>
      <c r="AA674" s="83">
        <f t="shared" si="614"/>
        <v>21403.200000000001</v>
      </c>
      <c r="AB674" s="83">
        <f t="shared" si="615"/>
        <v>22035.200000000001</v>
      </c>
      <c r="AC674" s="83">
        <f t="shared" si="616"/>
        <v>22836</v>
      </c>
    </row>
    <row r="675" spans="1:29" s="3" customFormat="1" ht="45" x14ac:dyDescent="0.2">
      <c r="A675" s="23" t="s">
        <v>6</v>
      </c>
      <c r="B675" s="24">
        <v>298</v>
      </c>
      <c r="C675" s="25">
        <v>104</v>
      </c>
      <c r="D675" s="26">
        <v>11</v>
      </c>
      <c r="E675" s="27">
        <v>2</v>
      </c>
      <c r="F675" s="26">
        <v>0</v>
      </c>
      <c r="G675" s="28" t="s">
        <v>11</v>
      </c>
      <c r="H675" s="29">
        <v>100</v>
      </c>
      <c r="I675" s="30">
        <f t="shared" ref="I675:K675" si="661">I676</f>
        <v>20299.8</v>
      </c>
      <c r="J675" s="30">
        <f t="shared" si="661"/>
        <v>20560.2</v>
      </c>
      <c r="K675" s="30">
        <f t="shared" si="661"/>
        <v>21245.3</v>
      </c>
      <c r="L675" s="30"/>
      <c r="M675" s="30"/>
      <c r="N675" s="30"/>
      <c r="O675" s="30">
        <f t="shared" si="632"/>
        <v>20299.8</v>
      </c>
      <c r="P675" s="30">
        <f t="shared" si="633"/>
        <v>20560.2</v>
      </c>
      <c r="Q675" s="31">
        <f t="shared" si="634"/>
        <v>21245.3</v>
      </c>
      <c r="R675" s="65"/>
      <c r="S675" s="65"/>
      <c r="T675" s="65"/>
      <c r="U675" s="83">
        <f t="shared" si="647"/>
        <v>20299.8</v>
      </c>
      <c r="V675" s="83">
        <f t="shared" si="648"/>
        <v>20560.2</v>
      </c>
      <c r="W675" s="83">
        <f t="shared" si="649"/>
        <v>21245.3</v>
      </c>
      <c r="X675" s="83"/>
      <c r="Y675" s="83"/>
      <c r="Z675" s="83"/>
      <c r="AA675" s="83">
        <f t="shared" si="614"/>
        <v>20299.8</v>
      </c>
      <c r="AB675" s="83">
        <f t="shared" si="615"/>
        <v>20560.2</v>
      </c>
      <c r="AC675" s="83">
        <f t="shared" si="616"/>
        <v>21245.3</v>
      </c>
    </row>
    <row r="676" spans="1:29" s="3" customFormat="1" ht="22.5" x14ac:dyDescent="0.2">
      <c r="A676" s="23" t="s">
        <v>5</v>
      </c>
      <c r="B676" s="24">
        <v>298</v>
      </c>
      <c r="C676" s="25">
        <v>104</v>
      </c>
      <c r="D676" s="26">
        <v>11</v>
      </c>
      <c r="E676" s="27">
        <v>2</v>
      </c>
      <c r="F676" s="26">
        <v>0</v>
      </c>
      <c r="G676" s="28" t="s">
        <v>11</v>
      </c>
      <c r="H676" s="29">
        <v>120</v>
      </c>
      <c r="I676" s="30">
        <v>20299.8</v>
      </c>
      <c r="J676" s="30">
        <v>20560.2</v>
      </c>
      <c r="K676" s="30">
        <v>21245.3</v>
      </c>
      <c r="L676" s="30"/>
      <c r="M676" s="30"/>
      <c r="N676" s="30"/>
      <c r="O676" s="30">
        <f t="shared" si="632"/>
        <v>20299.8</v>
      </c>
      <c r="P676" s="30">
        <f t="shared" si="633"/>
        <v>20560.2</v>
      </c>
      <c r="Q676" s="31">
        <f t="shared" si="634"/>
        <v>21245.3</v>
      </c>
      <c r="R676" s="65"/>
      <c r="S676" s="65"/>
      <c r="T676" s="65"/>
      <c r="U676" s="83">
        <f t="shared" si="647"/>
        <v>20299.8</v>
      </c>
      <c r="V676" s="83">
        <f t="shared" si="648"/>
        <v>20560.2</v>
      </c>
      <c r="W676" s="83">
        <f t="shared" si="649"/>
        <v>21245.3</v>
      </c>
      <c r="X676" s="83"/>
      <c r="Y676" s="83"/>
      <c r="Z676" s="83"/>
      <c r="AA676" s="83">
        <f t="shared" si="614"/>
        <v>20299.8</v>
      </c>
      <c r="AB676" s="83">
        <f t="shared" si="615"/>
        <v>20560.2</v>
      </c>
      <c r="AC676" s="83">
        <f t="shared" si="616"/>
        <v>21245.3</v>
      </c>
    </row>
    <row r="677" spans="1:29" s="3" customFormat="1" ht="22.5" x14ac:dyDescent="0.2">
      <c r="A677" s="23" t="s">
        <v>14</v>
      </c>
      <c r="B677" s="24">
        <v>298</v>
      </c>
      <c r="C677" s="25">
        <v>104</v>
      </c>
      <c r="D677" s="26">
        <v>11</v>
      </c>
      <c r="E677" s="27">
        <v>2</v>
      </c>
      <c r="F677" s="26">
        <v>0</v>
      </c>
      <c r="G677" s="28" t="s">
        <v>11</v>
      </c>
      <c r="H677" s="29">
        <v>200</v>
      </c>
      <c r="I677" s="30">
        <f t="shared" ref="I677:K677" si="662">I678</f>
        <v>1094.4000000000001</v>
      </c>
      <c r="J677" s="30">
        <f t="shared" si="662"/>
        <v>1466</v>
      </c>
      <c r="K677" s="30">
        <f t="shared" si="662"/>
        <v>1581.7</v>
      </c>
      <c r="L677" s="30"/>
      <c r="M677" s="30"/>
      <c r="N677" s="30"/>
      <c r="O677" s="30">
        <f t="shared" si="632"/>
        <v>1094.4000000000001</v>
      </c>
      <c r="P677" s="30">
        <f t="shared" si="633"/>
        <v>1466</v>
      </c>
      <c r="Q677" s="31">
        <f t="shared" si="634"/>
        <v>1581.7</v>
      </c>
      <c r="R677" s="65"/>
      <c r="S677" s="65"/>
      <c r="T677" s="65"/>
      <c r="U677" s="83">
        <f t="shared" si="647"/>
        <v>1094.4000000000001</v>
      </c>
      <c r="V677" s="83">
        <f t="shared" si="648"/>
        <v>1466</v>
      </c>
      <c r="W677" s="83">
        <f t="shared" si="649"/>
        <v>1581.7</v>
      </c>
      <c r="X677" s="83"/>
      <c r="Y677" s="83"/>
      <c r="Z677" s="83"/>
      <c r="AA677" s="83">
        <f>U677+X677-20</f>
        <v>1074.4000000000001</v>
      </c>
      <c r="AB677" s="83">
        <f t="shared" si="615"/>
        <v>1466</v>
      </c>
      <c r="AC677" s="83">
        <f t="shared" si="616"/>
        <v>1581.7</v>
      </c>
    </row>
    <row r="678" spans="1:29" s="3" customFormat="1" ht="22.5" x14ac:dyDescent="0.2">
      <c r="A678" s="23" t="s">
        <v>13</v>
      </c>
      <c r="B678" s="24">
        <v>298</v>
      </c>
      <c r="C678" s="25">
        <v>104</v>
      </c>
      <c r="D678" s="26">
        <v>11</v>
      </c>
      <c r="E678" s="27">
        <v>2</v>
      </c>
      <c r="F678" s="26">
        <v>0</v>
      </c>
      <c r="G678" s="28" t="s">
        <v>11</v>
      </c>
      <c r="H678" s="29">
        <v>240</v>
      </c>
      <c r="I678" s="30">
        <v>1094.4000000000001</v>
      </c>
      <c r="J678" s="30">
        <v>1466</v>
      </c>
      <c r="K678" s="30">
        <v>1581.7</v>
      </c>
      <c r="L678" s="30"/>
      <c r="M678" s="30"/>
      <c r="N678" s="30"/>
      <c r="O678" s="30">
        <f t="shared" si="632"/>
        <v>1094.4000000000001</v>
      </c>
      <c r="P678" s="30">
        <f t="shared" si="633"/>
        <v>1466</v>
      </c>
      <c r="Q678" s="31">
        <f t="shared" si="634"/>
        <v>1581.7</v>
      </c>
      <c r="R678" s="65"/>
      <c r="S678" s="65"/>
      <c r="T678" s="65"/>
      <c r="U678" s="83">
        <f t="shared" si="647"/>
        <v>1094.4000000000001</v>
      </c>
      <c r="V678" s="83">
        <f t="shared" si="648"/>
        <v>1466</v>
      </c>
      <c r="W678" s="83">
        <f t="shared" si="649"/>
        <v>1581.7</v>
      </c>
      <c r="X678" s="83"/>
      <c r="Y678" s="83"/>
      <c r="Z678" s="83"/>
      <c r="AA678" s="83">
        <f>U678+X678-20</f>
        <v>1074.4000000000001</v>
      </c>
      <c r="AB678" s="83">
        <f t="shared" si="615"/>
        <v>1466</v>
      </c>
      <c r="AC678" s="83">
        <f t="shared" si="616"/>
        <v>1581.7</v>
      </c>
    </row>
    <row r="679" spans="1:29" s="3" customFormat="1" x14ac:dyDescent="0.2">
      <c r="A679" s="23" t="s">
        <v>72</v>
      </c>
      <c r="B679" s="24">
        <v>298</v>
      </c>
      <c r="C679" s="25">
        <v>104</v>
      </c>
      <c r="D679" s="26">
        <v>11</v>
      </c>
      <c r="E679" s="27">
        <v>2</v>
      </c>
      <c r="F679" s="26">
        <v>0</v>
      </c>
      <c r="G679" s="28" t="s">
        <v>11</v>
      </c>
      <c r="H679" s="29">
        <v>800</v>
      </c>
      <c r="I679" s="30">
        <f t="shared" ref="I679:K679" si="663">I680</f>
        <v>9</v>
      </c>
      <c r="J679" s="30">
        <f t="shared" si="663"/>
        <v>9</v>
      </c>
      <c r="K679" s="30">
        <f t="shared" si="663"/>
        <v>9</v>
      </c>
      <c r="L679" s="30"/>
      <c r="M679" s="30"/>
      <c r="N679" s="30"/>
      <c r="O679" s="30">
        <f t="shared" si="632"/>
        <v>9</v>
      </c>
      <c r="P679" s="30">
        <f t="shared" si="633"/>
        <v>9</v>
      </c>
      <c r="Q679" s="31">
        <f t="shared" si="634"/>
        <v>9</v>
      </c>
      <c r="R679" s="65"/>
      <c r="S679" s="65"/>
      <c r="T679" s="65"/>
      <c r="U679" s="83">
        <f t="shared" si="647"/>
        <v>9</v>
      </c>
      <c r="V679" s="83">
        <f t="shared" si="648"/>
        <v>9</v>
      </c>
      <c r="W679" s="83">
        <f t="shared" si="649"/>
        <v>9</v>
      </c>
      <c r="X679" s="83"/>
      <c r="Y679" s="83"/>
      <c r="Z679" s="83"/>
      <c r="AA679" s="83">
        <f>U679+X679+20</f>
        <v>29</v>
      </c>
      <c r="AB679" s="83">
        <f t="shared" si="615"/>
        <v>9</v>
      </c>
      <c r="AC679" s="83">
        <f t="shared" si="616"/>
        <v>9</v>
      </c>
    </row>
    <row r="680" spans="1:29" s="3" customFormat="1" x14ac:dyDescent="0.2">
      <c r="A680" s="23" t="s">
        <v>71</v>
      </c>
      <c r="B680" s="24">
        <v>298</v>
      </c>
      <c r="C680" s="25">
        <v>104</v>
      </c>
      <c r="D680" s="26">
        <v>11</v>
      </c>
      <c r="E680" s="27">
        <v>2</v>
      </c>
      <c r="F680" s="26">
        <v>0</v>
      </c>
      <c r="G680" s="28" t="s">
        <v>11</v>
      </c>
      <c r="H680" s="29">
        <v>850</v>
      </c>
      <c r="I680" s="30">
        <v>9</v>
      </c>
      <c r="J680" s="30">
        <v>9</v>
      </c>
      <c r="K680" s="30">
        <v>9</v>
      </c>
      <c r="L680" s="30"/>
      <c r="M680" s="30"/>
      <c r="N680" s="30"/>
      <c r="O680" s="30">
        <f t="shared" si="632"/>
        <v>9</v>
      </c>
      <c r="P680" s="30">
        <f t="shared" si="633"/>
        <v>9</v>
      </c>
      <c r="Q680" s="31">
        <f t="shared" si="634"/>
        <v>9</v>
      </c>
      <c r="R680" s="65"/>
      <c r="S680" s="65"/>
      <c r="T680" s="65"/>
      <c r="U680" s="83">
        <f t="shared" si="647"/>
        <v>9</v>
      </c>
      <c r="V680" s="83">
        <f t="shared" si="648"/>
        <v>9</v>
      </c>
      <c r="W680" s="83">
        <f t="shared" si="649"/>
        <v>9</v>
      </c>
      <c r="X680" s="83"/>
      <c r="Y680" s="83"/>
      <c r="Z680" s="83"/>
      <c r="AA680" s="83">
        <f>U680+X680+20</f>
        <v>29</v>
      </c>
      <c r="AB680" s="83">
        <f t="shared" si="615"/>
        <v>9</v>
      </c>
      <c r="AC680" s="83">
        <f t="shared" si="616"/>
        <v>9</v>
      </c>
    </row>
    <row r="681" spans="1:29" s="3" customFormat="1" x14ac:dyDescent="0.2">
      <c r="A681" s="34" t="s">
        <v>363</v>
      </c>
      <c r="B681" s="24">
        <v>298</v>
      </c>
      <c r="C681" s="25">
        <v>104</v>
      </c>
      <c r="D681" s="26">
        <v>11</v>
      </c>
      <c r="E681" s="27">
        <v>5</v>
      </c>
      <c r="F681" s="26">
        <v>0</v>
      </c>
      <c r="G681" s="28">
        <v>0</v>
      </c>
      <c r="H681" s="29"/>
      <c r="I681" s="30">
        <f>I682</f>
        <v>582.79999999999995</v>
      </c>
      <c r="J681" s="30">
        <f t="shared" ref="J681:K681" si="664">J682</f>
        <v>599.70000000000005</v>
      </c>
      <c r="K681" s="30">
        <f t="shared" si="664"/>
        <v>620.9</v>
      </c>
      <c r="L681" s="30"/>
      <c r="M681" s="30"/>
      <c r="N681" s="30"/>
      <c r="O681" s="30">
        <f t="shared" si="632"/>
        <v>582.79999999999995</v>
      </c>
      <c r="P681" s="30">
        <f t="shared" si="633"/>
        <v>599.70000000000005</v>
      </c>
      <c r="Q681" s="31">
        <f t="shared" si="634"/>
        <v>620.9</v>
      </c>
      <c r="R681" s="65"/>
      <c r="S681" s="65"/>
      <c r="T681" s="65"/>
      <c r="U681" s="83">
        <f t="shared" si="647"/>
        <v>582.79999999999995</v>
      </c>
      <c r="V681" s="83">
        <f t="shared" si="648"/>
        <v>599.70000000000005</v>
      </c>
      <c r="W681" s="83">
        <f t="shared" si="649"/>
        <v>620.9</v>
      </c>
      <c r="X681" s="83"/>
      <c r="Y681" s="83"/>
      <c r="Z681" s="83"/>
      <c r="AA681" s="83">
        <f t="shared" si="614"/>
        <v>582.79999999999995</v>
      </c>
      <c r="AB681" s="83">
        <f t="shared" si="615"/>
        <v>599.70000000000005</v>
      </c>
      <c r="AC681" s="83">
        <f t="shared" si="616"/>
        <v>620.9</v>
      </c>
    </row>
    <row r="682" spans="1:29" s="3" customFormat="1" ht="22.5" x14ac:dyDescent="0.2">
      <c r="A682" s="23" t="s">
        <v>95</v>
      </c>
      <c r="B682" s="24">
        <v>298</v>
      </c>
      <c r="C682" s="25">
        <v>104</v>
      </c>
      <c r="D682" s="26">
        <v>11</v>
      </c>
      <c r="E682" s="27">
        <v>5</v>
      </c>
      <c r="F682" s="26" t="s">
        <v>2</v>
      </c>
      <c r="G682" s="28" t="s">
        <v>94</v>
      </c>
      <c r="H682" s="29" t="s">
        <v>7</v>
      </c>
      <c r="I682" s="30">
        <f>I683+I685</f>
        <v>582.79999999999995</v>
      </c>
      <c r="J682" s="30">
        <f t="shared" ref="J682:K682" si="665">J683+J685</f>
        <v>599.70000000000005</v>
      </c>
      <c r="K682" s="30">
        <f t="shared" si="665"/>
        <v>620.9</v>
      </c>
      <c r="L682" s="30"/>
      <c r="M682" s="30"/>
      <c r="N682" s="30"/>
      <c r="O682" s="30">
        <f t="shared" si="632"/>
        <v>582.79999999999995</v>
      </c>
      <c r="P682" s="30">
        <f t="shared" si="633"/>
        <v>599.70000000000005</v>
      </c>
      <c r="Q682" s="31">
        <f t="shared" si="634"/>
        <v>620.9</v>
      </c>
      <c r="R682" s="65"/>
      <c r="S682" s="65"/>
      <c r="T682" s="65"/>
      <c r="U682" s="83">
        <f t="shared" si="647"/>
        <v>582.79999999999995</v>
      </c>
      <c r="V682" s="83">
        <f t="shared" si="648"/>
        <v>599.70000000000005</v>
      </c>
      <c r="W682" s="83">
        <f t="shared" si="649"/>
        <v>620.9</v>
      </c>
      <c r="X682" s="83"/>
      <c r="Y682" s="83"/>
      <c r="Z682" s="83"/>
      <c r="AA682" s="83">
        <f t="shared" si="614"/>
        <v>582.79999999999995</v>
      </c>
      <c r="AB682" s="83">
        <f t="shared" si="615"/>
        <v>599.70000000000005</v>
      </c>
      <c r="AC682" s="83">
        <f t="shared" si="616"/>
        <v>620.9</v>
      </c>
    </row>
    <row r="683" spans="1:29" s="3" customFormat="1" ht="45" x14ac:dyDescent="0.2">
      <c r="A683" s="23" t="s">
        <v>6</v>
      </c>
      <c r="B683" s="24">
        <v>298</v>
      </c>
      <c r="C683" s="25">
        <v>104</v>
      </c>
      <c r="D683" s="26">
        <v>11</v>
      </c>
      <c r="E683" s="27">
        <v>5</v>
      </c>
      <c r="F683" s="26" t="s">
        <v>2</v>
      </c>
      <c r="G683" s="28" t="s">
        <v>94</v>
      </c>
      <c r="H683" s="29">
        <v>100</v>
      </c>
      <c r="I683" s="30">
        <f>I684</f>
        <v>487.2</v>
      </c>
      <c r="J683" s="30">
        <f t="shared" ref="J683:K683" si="666">J684</f>
        <v>504</v>
      </c>
      <c r="K683" s="30">
        <f t="shared" si="666"/>
        <v>522</v>
      </c>
      <c r="L683" s="30"/>
      <c r="M683" s="30"/>
      <c r="N683" s="30"/>
      <c r="O683" s="30">
        <f t="shared" si="632"/>
        <v>487.2</v>
      </c>
      <c r="P683" s="30">
        <f t="shared" si="633"/>
        <v>504</v>
      </c>
      <c r="Q683" s="31">
        <f t="shared" si="634"/>
        <v>522</v>
      </c>
      <c r="R683" s="65"/>
      <c r="S683" s="65"/>
      <c r="T683" s="65"/>
      <c r="U683" s="83">
        <f t="shared" si="647"/>
        <v>487.2</v>
      </c>
      <c r="V683" s="83">
        <f t="shared" si="648"/>
        <v>504</v>
      </c>
      <c r="W683" s="83">
        <f t="shared" si="649"/>
        <v>522</v>
      </c>
      <c r="X683" s="83"/>
      <c r="Y683" s="83"/>
      <c r="Z683" s="83"/>
      <c r="AA683" s="83">
        <f t="shared" si="614"/>
        <v>487.2</v>
      </c>
      <c r="AB683" s="83">
        <f t="shared" si="615"/>
        <v>504</v>
      </c>
      <c r="AC683" s="83">
        <f t="shared" si="616"/>
        <v>522</v>
      </c>
    </row>
    <row r="684" spans="1:29" s="3" customFormat="1" ht="22.5" x14ac:dyDescent="0.2">
      <c r="A684" s="23" t="s">
        <v>5</v>
      </c>
      <c r="B684" s="24">
        <v>298</v>
      </c>
      <c r="C684" s="25">
        <v>104</v>
      </c>
      <c r="D684" s="26">
        <v>11</v>
      </c>
      <c r="E684" s="27">
        <v>5</v>
      </c>
      <c r="F684" s="26" t="s">
        <v>2</v>
      </c>
      <c r="G684" s="28" t="s">
        <v>94</v>
      </c>
      <c r="H684" s="29">
        <v>120</v>
      </c>
      <c r="I684" s="30">
        <v>487.2</v>
      </c>
      <c r="J684" s="30">
        <v>504</v>
      </c>
      <c r="K684" s="30">
        <v>522</v>
      </c>
      <c r="L684" s="30"/>
      <c r="M684" s="30"/>
      <c r="N684" s="30"/>
      <c r="O684" s="30">
        <f t="shared" si="632"/>
        <v>487.2</v>
      </c>
      <c r="P684" s="30">
        <f t="shared" si="633"/>
        <v>504</v>
      </c>
      <c r="Q684" s="31">
        <f t="shared" si="634"/>
        <v>522</v>
      </c>
      <c r="R684" s="65"/>
      <c r="S684" s="65"/>
      <c r="T684" s="65"/>
      <c r="U684" s="83">
        <f t="shared" si="647"/>
        <v>487.2</v>
      </c>
      <c r="V684" s="83">
        <f t="shared" si="648"/>
        <v>504</v>
      </c>
      <c r="W684" s="83">
        <f t="shared" si="649"/>
        <v>522</v>
      </c>
      <c r="X684" s="83"/>
      <c r="Y684" s="83"/>
      <c r="Z684" s="83"/>
      <c r="AA684" s="83">
        <f t="shared" si="614"/>
        <v>487.2</v>
      </c>
      <c r="AB684" s="83">
        <f t="shared" si="615"/>
        <v>504</v>
      </c>
      <c r="AC684" s="83">
        <f t="shared" si="616"/>
        <v>522</v>
      </c>
    </row>
    <row r="685" spans="1:29" s="3" customFormat="1" ht="22.5" x14ac:dyDescent="0.2">
      <c r="A685" s="23" t="s">
        <v>14</v>
      </c>
      <c r="B685" s="24">
        <v>298</v>
      </c>
      <c r="C685" s="25">
        <v>104</v>
      </c>
      <c r="D685" s="26">
        <v>11</v>
      </c>
      <c r="E685" s="27">
        <v>5</v>
      </c>
      <c r="F685" s="26" t="s">
        <v>2</v>
      </c>
      <c r="G685" s="28" t="s">
        <v>94</v>
      </c>
      <c r="H685" s="29">
        <v>200</v>
      </c>
      <c r="I685" s="30">
        <f>I686</f>
        <v>95.6</v>
      </c>
      <c r="J685" s="30">
        <f t="shared" ref="J685:K685" si="667">J686</f>
        <v>95.7</v>
      </c>
      <c r="K685" s="30">
        <f t="shared" si="667"/>
        <v>98.9</v>
      </c>
      <c r="L685" s="30"/>
      <c r="M685" s="30"/>
      <c r="N685" s="30"/>
      <c r="O685" s="30">
        <f t="shared" si="632"/>
        <v>95.6</v>
      </c>
      <c r="P685" s="30">
        <f t="shared" si="633"/>
        <v>95.7</v>
      </c>
      <c r="Q685" s="31">
        <f t="shared" si="634"/>
        <v>98.9</v>
      </c>
      <c r="R685" s="65"/>
      <c r="S685" s="65"/>
      <c r="T685" s="65"/>
      <c r="U685" s="83">
        <f t="shared" si="647"/>
        <v>95.6</v>
      </c>
      <c r="V685" s="83">
        <f t="shared" si="648"/>
        <v>95.7</v>
      </c>
      <c r="W685" s="83">
        <f t="shared" si="649"/>
        <v>98.9</v>
      </c>
      <c r="X685" s="83"/>
      <c r="Y685" s="83"/>
      <c r="Z685" s="83"/>
      <c r="AA685" s="83">
        <f t="shared" si="614"/>
        <v>95.6</v>
      </c>
      <c r="AB685" s="83">
        <f t="shared" si="615"/>
        <v>95.7</v>
      </c>
      <c r="AC685" s="83">
        <f t="shared" si="616"/>
        <v>98.9</v>
      </c>
    </row>
    <row r="686" spans="1:29" s="3" customFormat="1" ht="22.5" x14ac:dyDescent="0.2">
      <c r="A686" s="23" t="s">
        <v>13</v>
      </c>
      <c r="B686" s="24">
        <v>298</v>
      </c>
      <c r="C686" s="25">
        <v>104</v>
      </c>
      <c r="D686" s="26">
        <v>11</v>
      </c>
      <c r="E686" s="27">
        <v>5</v>
      </c>
      <c r="F686" s="26" t="s">
        <v>2</v>
      </c>
      <c r="G686" s="28" t="s">
        <v>94</v>
      </c>
      <c r="H686" s="29">
        <v>240</v>
      </c>
      <c r="I686" s="30">
        <v>95.6</v>
      </c>
      <c r="J686" s="30">
        <v>95.7</v>
      </c>
      <c r="K686" s="30">
        <v>98.9</v>
      </c>
      <c r="L686" s="30"/>
      <c r="M686" s="30"/>
      <c r="N686" s="30"/>
      <c r="O686" s="30">
        <f t="shared" si="632"/>
        <v>95.6</v>
      </c>
      <c r="P686" s="30">
        <f t="shared" si="633"/>
        <v>95.7</v>
      </c>
      <c r="Q686" s="31">
        <f t="shared" si="634"/>
        <v>98.9</v>
      </c>
      <c r="R686" s="65"/>
      <c r="S686" s="65"/>
      <c r="T686" s="65"/>
      <c r="U686" s="83">
        <f t="shared" si="647"/>
        <v>95.6</v>
      </c>
      <c r="V686" s="83">
        <f t="shared" si="648"/>
        <v>95.7</v>
      </c>
      <c r="W686" s="83">
        <f t="shared" si="649"/>
        <v>98.9</v>
      </c>
      <c r="X686" s="83"/>
      <c r="Y686" s="83"/>
      <c r="Z686" s="83"/>
      <c r="AA686" s="83">
        <f t="shared" si="614"/>
        <v>95.6</v>
      </c>
      <c r="AB686" s="83">
        <f t="shared" si="615"/>
        <v>95.7</v>
      </c>
      <c r="AC686" s="83">
        <f t="shared" si="616"/>
        <v>98.9</v>
      </c>
    </row>
    <row r="687" spans="1:29" s="3" customFormat="1" x14ac:dyDescent="0.2">
      <c r="A687" s="23" t="s">
        <v>92</v>
      </c>
      <c r="B687" s="24">
        <v>298</v>
      </c>
      <c r="C687" s="25">
        <v>105</v>
      </c>
      <c r="D687" s="26" t="s">
        <v>7</v>
      </c>
      <c r="E687" s="27" t="s">
        <v>7</v>
      </c>
      <c r="F687" s="26" t="s">
        <v>7</v>
      </c>
      <c r="G687" s="28" t="s">
        <v>7</v>
      </c>
      <c r="H687" s="29" t="s">
        <v>7</v>
      </c>
      <c r="I687" s="30">
        <f>I688</f>
        <v>10.4</v>
      </c>
      <c r="J687" s="30">
        <f t="shared" ref="J687:K687" si="668">J688</f>
        <v>11.2</v>
      </c>
      <c r="K687" s="30">
        <f t="shared" si="668"/>
        <v>113.4</v>
      </c>
      <c r="L687" s="30"/>
      <c r="M687" s="30"/>
      <c r="N687" s="30"/>
      <c r="O687" s="30">
        <f t="shared" si="632"/>
        <v>10.4</v>
      </c>
      <c r="P687" s="30">
        <f t="shared" si="633"/>
        <v>11.2</v>
      </c>
      <c r="Q687" s="31">
        <f t="shared" si="634"/>
        <v>113.4</v>
      </c>
      <c r="R687" s="65"/>
      <c r="S687" s="65"/>
      <c r="T687" s="65"/>
      <c r="U687" s="83">
        <f t="shared" si="647"/>
        <v>10.4</v>
      </c>
      <c r="V687" s="83">
        <f t="shared" si="648"/>
        <v>11.2</v>
      </c>
      <c r="W687" s="83">
        <f t="shared" si="649"/>
        <v>113.4</v>
      </c>
      <c r="X687" s="83"/>
      <c r="Y687" s="83"/>
      <c r="Z687" s="83"/>
      <c r="AA687" s="83">
        <f t="shared" si="614"/>
        <v>10.4</v>
      </c>
      <c r="AB687" s="83">
        <f t="shared" si="615"/>
        <v>11.2</v>
      </c>
      <c r="AC687" s="83">
        <f t="shared" si="616"/>
        <v>113.4</v>
      </c>
    </row>
    <row r="688" spans="1:29" s="3" customFormat="1" ht="54.6" customHeight="1" x14ac:dyDescent="0.2">
      <c r="A688" s="34" t="s">
        <v>332</v>
      </c>
      <c r="B688" s="24">
        <v>298</v>
      </c>
      <c r="C688" s="25">
        <v>105</v>
      </c>
      <c r="D688" s="26">
        <v>11</v>
      </c>
      <c r="E688" s="27">
        <v>0</v>
      </c>
      <c r="F688" s="26" t="s">
        <v>2</v>
      </c>
      <c r="G688" s="28" t="s">
        <v>9</v>
      </c>
      <c r="H688" s="29"/>
      <c r="I688" s="30">
        <f>I689</f>
        <v>10.4</v>
      </c>
      <c r="J688" s="30">
        <f t="shared" ref="J688:K688" si="669">J689</f>
        <v>11.2</v>
      </c>
      <c r="K688" s="30">
        <f t="shared" si="669"/>
        <v>113.4</v>
      </c>
      <c r="L688" s="30"/>
      <c r="M688" s="30"/>
      <c r="N688" s="30"/>
      <c r="O688" s="30">
        <f t="shared" si="632"/>
        <v>10.4</v>
      </c>
      <c r="P688" s="30">
        <f t="shared" si="633"/>
        <v>11.2</v>
      </c>
      <c r="Q688" s="31">
        <f t="shared" si="634"/>
        <v>113.4</v>
      </c>
      <c r="R688" s="65"/>
      <c r="S688" s="65"/>
      <c r="T688" s="65"/>
      <c r="U688" s="83">
        <f t="shared" si="647"/>
        <v>10.4</v>
      </c>
      <c r="V688" s="83">
        <f t="shared" si="648"/>
        <v>11.2</v>
      </c>
      <c r="W688" s="83">
        <f t="shared" si="649"/>
        <v>113.4</v>
      </c>
      <c r="X688" s="83"/>
      <c r="Y688" s="83"/>
      <c r="Z688" s="83"/>
      <c r="AA688" s="83">
        <f t="shared" si="614"/>
        <v>10.4</v>
      </c>
      <c r="AB688" s="83">
        <f t="shared" si="615"/>
        <v>11.2</v>
      </c>
      <c r="AC688" s="83">
        <f t="shared" si="616"/>
        <v>113.4</v>
      </c>
    </row>
    <row r="689" spans="1:29" s="3" customFormat="1" ht="23.1" customHeight="1" x14ac:dyDescent="0.2">
      <c r="A689" s="34" t="s">
        <v>361</v>
      </c>
      <c r="B689" s="24">
        <v>298</v>
      </c>
      <c r="C689" s="25">
        <v>105</v>
      </c>
      <c r="D689" s="26">
        <v>11</v>
      </c>
      <c r="E689" s="27">
        <v>2</v>
      </c>
      <c r="F689" s="26" t="s">
        <v>2</v>
      </c>
      <c r="G689" s="28" t="s">
        <v>9</v>
      </c>
      <c r="H689" s="29" t="s">
        <v>7</v>
      </c>
      <c r="I689" s="30">
        <f>I690</f>
        <v>10.4</v>
      </c>
      <c r="J689" s="30">
        <f t="shared" ref="J689:K689" si="670">J690</f>
        <v>11.2</v>
      </c>
      <c r="K689" s="30">
        <f t="shared" si="670"/>
        <v>113.4</v>
      </c>
      <c r="L689" s="30"/>
      <c r="M689" s="30"/>
      <c r="N689" s="30"/>
      <c r="O689" s="30">
        <f t="shared" si="632"/>
        <v>10.4</v>
      </c>
      <c r="P689" s="30">
        <f t="shared" si="633"/>
        <v>11.2</v>
      </c>
      <c r="Q689" s="31">
        <f t="shared" si="634"/>
        <v>113.4</v>
      </c>
      <c r="R689" s="65"/>
      <c r="S689" s="65"/>
      <c r="T689" s="65"/>
      <c r="U689" s="83">
        <f t="shared" si="647"/>
        <v>10.4</v>
      </c>
      <c r="V689" s="83">
        <f t="shared" si="648"/>
        <v>11.2</v>
      </c>
      <c r="W689" s="83">
        <f t="shared" si="649"/>
        <v>113.4</v>
      </c>
      <c r="X689" s="83"/>
      <c r="Y689" s="83"/>
      <c r="Z689" s="83"/>
      <c r="AA689" s="83">
        <f t="shared" si="614"/>
        <v>10.4</v>
      </c>
      <c r="AB689" s="83">
        <f t="shared" si="615"/>
        <v>11.2</v>
      </c>
      <c r="AC689" s="83">
        <f t="shared" si="616"/>
        <v>113.4</v>
      </c>
    </row>
    <row r="690" spans="1:29" s="3" customFormat="1" ht="41.1" customHeight="1" x14ac:dyDescent="0.2">
      <c r="A690" s="23" t="s">
        <v>91</v>
      </c>
      <c r="B690" s="24">
        <v>298</v>
      </c>
      <c r="C690" s="25">
        <v>105</v>
      </c>
      <c r="D690" s="26">
        <v>11</v>
      </c>
      <c r="E690" s="27">
        <v>2</v>
      </c>
      <c r="F690" s="26" t="s">
        <v>2</v>
      </c>
      <c r="G690" s="28" t="s">
        <v>90</v>
      </c>
      <c r="H690" s="29" t="s">
        <v>7</v>
      </c>
      <c r="I690" s="30">
        <f>I691</f>
        <v>10.4</v>
      </c>
      <c r="J690" s="30">
        <f t="shared" ref="J690:K690" si="671">J691</f>
        <v>11.2</v>
      </c>
      <c r="K690" s="30">
        <f t="shared" si="671"/>
        <v>113.4</v>
      </c>
      <c r="L690" s="30"/>
      <c r="M690" s="30"/>
      <c r="N690" s="30"/>
      <c r="O690" s="30">
        <f t="shared" si="632"/>
        <v>10.4</v>
      </c>
      <c r="P690" s="30">
        <f t="shared" si="633"/>
        <v>11.2</v>
      </c>
      <c r="Q690" s="31">
        <f t="shared" si="634"/>
        <v>113.4</v>
      </c>
      <c r="R690" s="65"/>
      <c r="S690" s="65"/>
      <c r="T690" s="65"/>
      <c r="U690" s="83">
        <f t="shared" si="647"/>
        <v>10.4</v>
      </c>
      <c r="V690" s="83">
        <f t="shared" si="648"/>
        <v>11.2</v>
      </c>
      <c r="W690" s="83">
        <f t="shared" si="649"/>
        <v>113.4</v>
      </c>
      <c r="X690" s="83"/>
      <c r="Y690" s="83"/>
      <c r="Z690" s="83"/>
      <c r="AA690" s="83">
        <f t="shared" ref="AA690:AA753" si="672">U690+X690</f>
        <v>10.4</v>
      </c>
      <c r="AB690" s="83">
        <f t="shared" ref="AB690:AB753" si="673">V690+Y690</f>
        <v>11.2</v>
      </c>
      <c r="AC690" s="83">
        <f t="shared" ref="AC690:AC753" si="674">W690+Z690</f>
        <v>113.4</v>
      </c>
    </row>
    <row r="691" spans="1:29" s="3" customFormat="1" ht="28.5" customHeight="1" x14ac:dyDescent="0.2">
      <c r="A691" s="23" t="s">
        <v>14</v>
      </c>
      <c r="B691" s="24">
        <v>298</v>
      </c>
      <c r="C691" s="25">
        <v>105</v>
      </c>
      <c r="D691" s="26">
        <v>11</v>
      </c>
      <c r="E691" s="27">
        <v>2</v>
      </c>
      <c r="F691" s="26" t="s">
        <v>2</v>
      </c>
      <c r="G691" s="28" t="s">
        <v>90</v>
      </c>
      <c r="H691" s="29">
        <v>200</v>
      </c>
      <c r="I691" s="30">
        <f>I692</f>
        <v>10.4</v>
      </c>
      <c r="J691" s="30">
        <f t="shared" ref="J691:K691" si="675">J692</f>
        <v>11.2</v>
      </c>
      <c r="K691" s="30">
        <f t="shared" si="675"/>
        <v>113.4</v>
      </c>
      <c r="L691" s="30"/>
      <c r="M691" s="30"/>
      <c r="N691" s="30"/>
      <c r="O691" s="30">
        <f t="shared" si="632"/>
        <v>10.4</v>
      </c>
      <c r="P691" s="30">
        <f t="shared" si="633"/>
        <v>11.2</v>
      </c>
      <c r="Q691" s="31">
        <f t="shared" si="634"/>
        <v>113.4</v>
      </c>
      <c r="R691" s="65"/>
      <c r="S691" s="65"/>
      <c r="T691" s="65"/>
      <c r="U691" s="83">
        <f t="shared" si="647"/>
        <v>10.4</v>
      </c>
      <c r="V691" s="83">
        <f t="shared" si="648"/>
        <v>11.2</v>
      </c>
      <c r="W691" s="83">
        <f t="shared" si="649"/>
        <v>113.4</v>
      </c>
      <c r="X691" s="83"/>
      <c r="Y691" s="83"/>
      <c r="Z691" s="83"/>
      <c r="AA691" s="83">
        <f t="shared" si="672"/>
        <v>10.4</v>
      </c>
      <c r="AB691" s="83">
        <f t="shared" si="673"/>
        <v>11.2</v>
      </c>
      <c r="AC691" s="83">
        <f t="shared" si="674"/>
        <v>113.4</v>
      </c>
    </row>
    <row r="692" spans="1:29" s="3" customFormat="1" ht="26.45" customHeight="1" x14ac:dyDescent="0.2">
      <c r="A692" s="23" t="s">
        <v>13</v>
      </c>
      <c r="B692" s="24">
        <v>298</v>
      </c>
      <c r="C692" s="25">
        <v>105</v>
      </c>
      <c r="D692" s="26">
        <v>11</v>
      </c>
      <c r="E692" s="27">
        <v>2</v>
      </c>
      <c r="F692" s="26" t="s">
        <v>2</v>
      </c>
      <c r="G692" s="28" t="s">
        <v>90</v>
      </c>
      <c r="H692" s="29">
        <v>240</v>
      </c>
      <c r="I692" s="30">
        <v>10.4</v>
      </c>
      <c r="J692" s="30">
        <v>11.2</v>
      </c>
      <c r="K692" s="30">
        <v>113.4</v>
      </c>
      <c r="L692" s="30"/>
      <c r="M692" s="30"/>
      <c r="N692" s="30"/>
      <c r="O692" s="30">
        <f t="shared" si="632"/>
        <v>10.4</v>
      </c>
      <c r="P692" s="30">
        <f t="shared" si="633"/>
        <v>11.2</v>
      </c>
      <c r="Q692" s="31">
        <f t="shared" si="634"/>
        <v>113.4</v>
      </c>
      <c r="R692" s="65"/>
      <c r="S692" s="65"/>
      <c r="T692" s="65"/>
      <c r="U692" s="83">
        <f t="shared" si="647"/>
        <v>10.4</v>
      </c>
      <c r="V692" s="83">
        <f t="shared" si="648"/>
        <v>11.2</v>
      </c>
      <c r="W692" s="83">
        <f t="shared" si="649"/>
        <v>113.4</v>
      </c>
      <c r="X692" s="83"/>
      <c r="Y692" s="83"/>
      <c r="Z692" s="83"/>
      <c r="AA692" s="83">
        <f t="shared" si="672"/>
        <v>10.4</v>
      </c>
      <c r="AB692" s="83">
        <f t="shared" si="673"/>
        <v>11.2</v>
      </c>
      <c r="AC692" s="83">
        <f t="shared" si="674"/>
        <v>113.4</v>
      </c>
    </row>
    <row r="693" spans="1:29" s="3" customFormat="1" x14ac:dyDescent="0.2">
      <c r="A693" s="23" t="s">
        <v>89</v>
      </c>
      <c r="B693" s="24">
        <v>298</v>
      </c>
      <c r="C693" s="25">
        <v>113</v>
      </c>
      <c r="D693" s="26" t="s">
        <v>7</v>
      </c>
      <c r="E693" s="27" t="s">
        <v>7</v>
      </c>
      <c r="F693" s="26" t="s">
        <v>7</v>
      </c>
      <c r="G693" s="28" t="s">
        <v>7</v>
      </c>
      <c r="H693" s="29" t="s">
        <v>7</v>
      </c>
      <c r="I693" s="30">
        <f>I698+I694</f>
        <v>3568.3999999999996</v>
      </c>
      <c r="J693" s="30">
        <f t="shared" ref="J693:K693" si="676">J698+J694</f>
        <v>1904.5</v>
      </c>
      <c r="K693" s="30">
        <f t="shared" si="676"/>
        <v>1889.9</v>
      </c>
      <c r="L693" s="30"/>
      <c r="M693" s="30"/>
      <c r="N693" s="30"/>
      <c r="O693" s="30">
        <f t="shared" si="632"/>
        <v>3568.3999999999996</v>
      </c>
      <c r="P693" s="30">
        <f t="shared" si="633"/>
        <v>1904.5</v>
      </c>
      <c r="Q693" s="31">
        <f t="shared" si="634"/>
        <v>1889.9</v>
      </c>
      <c r="R693" s="65"/>
      <c r="S693" s="65"/>
      <c r="T693" s="65"/>
      <c r="U693" s="83">
        <f t="shared" si="647"/>
        <v>3568.3999999999996</v>
      </c>
      <c r="V693" s="83">
        <f t="shared" si="648"/>
        <v>1904.5</v>
      </c>
      <c r="W693" s="83">
        <f t="shared" si="649"/>
        <v>1889.9</v>
      </c>
      <c r="X693" s="83"/>
      <c r="Y693" s="83"/>
      <c r="Z693" s="83"/>
      <c r="AA693" s="83">
        <f t="shared" si="672"/>
        <v>3568.3999999999996</v>
      </c>
      <c r="AB693" s="83">
        <f t="shared" si="673"/>
        <v>1904.5</v>
      </c>
      <c r="AC693" s="83">
        <f t="shared" si="674"/>
        <v>1889.9</v>
      </c>
    </row>
    <row r="694" spans="1:29" s="3" customFormat="1" ht="45" x14ac:dyDescent="0.2">
      <c r="A694" s="34" t="s">
        <v>341</v>
      </c>
      <c r="B694" s="24">
        <v>298</v>
      </c>
      <c r="C694" s="25">
        <v>113</v>
      </c>
      <c r="D694" s="26">
        <v>8</v>
      </c>
      <c r="E694" s="27">
        <v>0</v>
      </c>
      <c r="F694" s="26">
        <v>0</v>
      </c>
      <c r="G694" s="28">
        <v>0</v>
      </c>
      <c r="H694" s="29"/>
      <c r="I694" s="30">
        <f>I695</f>
        <v>10</v>
      </c>
      <c r="J694" s="30">
        <f t="shared" ref="J694:K694" si="677">J695</f>
        <v>10</v>
      </c>
      <c r="K694" s="30">
        <f t="shared" si="677"/>
        <v>10</v>
      </c>
      <c r="L694" s="30"/>
      <c r="M694" s="30"/>
      <c r="N694" s="30"/>
      <c r="O694" s="30">
        <f t="shared" si="632"/>
        <v>10</v>
      </c>
      <c r="P694" s="30">
        <f t="shared" si="633"/>
        <v>10</v>
      </c>
      <c r="Q694" s="31">
        <f t="shared" si="634"/>
        <v>10</v>
      </c>
      <c r="R694" s="65"/>
      <c r="S694" s="65"/>
      <c r="T694" s="65"/>
      <c r="U694" s="83">
        <f t="shared" si="647"/>
        <v>10</v>
      </c>
      <c r="V694" s="83">
        <f t="shared" si="648"/>
        <v>10</v>
      </c>
      <c r="W694" s="83">
        <f t="shared" si="649"/>
        <v>10</v>
      </c>
      <c r="X694" s="83"/>
      <c r="Y694" s="83"/>
      <c r="Z694" s="83"/>
      <c r="AA694" s="83">
        <f t="shared" si="672"/>
        <v>10</v>
      </c>
      <c r="AB694" s="83">
        <f t="shared" si="673"/>
        <v>10</v>
      </c>
      <c r="AC694" s="83">
        <f t="shared" si="674"/>
        <v>10</v>
      </c>
    </row>
    <row r="695" spans="1:29" s="3" customFormat="1" ht="22.5" x14ac:dyDescent="0.2">
      <c r="A695" s="23" t="s">
        <v>349</v>
      </c>
      <c r="B695" s="24">
        <v>298</v>
      </c>
      <c r="C695" s="25">
        <v>113</v>
      </c>
      <c r="D695" s="26">
        <v>8</v>
      </c>
      <c r="E695" s="27" t="s">
        <v>3</v>
      </c>
      <c r="F695" s="26" t="s">
        <v>2</v>
      </c>
      <c r="G695" s="28">
        <v>80410</v>
      </c>
      <c r="H695" s="40"/>
      <c r="I695" s="30">
        <f>I696</f>
        <v>10</v>
      </c>
      <c r="J695" s="30">
        <f t="shared" ref="J695:K696" si="678">J696</f>
        <v>10</v>
      </c>
      <c r="K695" s="30">
        <f t="shared" si="678"/>
        <v>10</v>
      </c>
      <c r="L695" s="30"/>
      <c r="M695" s="30"/>
      <c r="N695" s="30"/>
      <c r="O695" s="30">
        <f t="shared" si="632"/>
        <v>10</v>
      </c>
      <c r="P695" s="30">
        <f t="shared" si="633"/>
        <v>10</v>
      </c>
      <c r="Q695" s="31">
        <f t="shared" si="634"/>
        <v>10</v>
      </c>
      <c r="R695" s="65"/>
      <c r="S695" s="65"/>
      <c r="T695" s="65"/>
      <c r="U695" s="83">
        <f t="shared" si="647"/>
        <v>10</v>
      </c>
      <c r="V695" s="83">
        <f t="shared" si="648"/>
        <v>10</v>
      </c>
      <c r="W695" s="83">
        <f t="shared" si="649"/>
        <v>10</v>
      </c>
      <c r="X695" s="83"/>
      <c r="Y695" s="83"/>
      <c r="Z695" s="83"/>
      <c r="AA695" s="83">
        <f t="shared" si="672"/>
        <v>10</v>
      </c>
      <c r="AB695" s="83">
        <f t="shared" si="673"/>
        <v>10</v>
      </c>
      <c r="AC695" s="83">
        <f t="shared" si="674"/>
        <v>10</v>
      </c>
    </row>
    <row r="696" spans="1:29" s="3" customFormat="1" ht="22.5" x14ac:dyDescent="0.2">
      <c r="A696" s="23" t="s">
        <v>14</v>
      </c>
      <c r="B696" s="24">
        <v>298</v>
      </c>
      <c r="C696" s="25">
        <v>113</v>
      </c>
      <c r="D696" s="26">
        <v>8</v>
      </c>
      <c r="E696" s="27" t="s">
        <v>3</v>
      </c>
      <c r="F696" s="26" t="s">
        <v>2</v>
      </c>
      <c r="G696" s="28">
        <v>80410</v>
      </c>
      <c r="H696" s="29">
        <v>200</v>
      </c>
      <c r="I696" s="30">
        <f>I697</f>
        <v>10</v>
      </c>
      <c r="J696" s="30">
        <f t="shared" si="678"/>
        <v>10</v>
      </c>
      <c r="K696" s="30">
        <f t="shared" si="678"/>
        <v>10</v>
      </c>
      <c r="L696" s="30"/>
      <c r="M696" s="30"/>
      <c r="N696" s="30"/>
      <c r="O696" s="30">
        <f t="shared" si="632"/>
        <v>10</v>
      </c>
      <c r="P696" s="30">
        <f t="shared" si="633"/>
        <v>10</v>
      </c>
      <c r="Q696" s="31">
        <f t="shared" si="634"/>
        <v>10</v>
      </c>
      <c r="R696" s="65"/>
      <c r="S696" s="65"/>
      <c r="T696" s="65"/>
      <c r="U696" s="83">
        <f t="shared" si="647"/>
        <v>10</v>
      </c>
      <c r="V696" s="83">
        <f t="shared" si="648"/>
        <v>10</v>
      </c>
      <c r="W696" s="83">
        <f t="shared" si="649"/>
        <v>10</v>
      </c>
      <c r="X696" s="83"/>
      <c r="Y696" s="83"/>
      <c r="Z696" s="83"/>
      <c r="AA696" s="83">
        <f t="shared" si="672"/>
        <v>10</v>
      </c>
      <c r="AB696" s="83">
        <f t="shared" si="673"/>
        <v>10</v>
      </c>
      <c r="AC696" s="83">
        <f t="shared" si="674"/>
        <v>10</v>
      </c>
    </row>
    <row r="697" spans="1:29" s="3" customFormat="1" ht="22.5" x14ac:dyDescent="0.2">
      <c r="A697" s="23" t="s">
        <v>13</v>
      </c>
      <c r="B697" s="24">
        <v>298</v>
      </c>
      <c r="C697" s="25">
        <v>113</v>
      </c>
      <c r="D697" s="26">
        <v>8</v>
      </c>
      <c r="E697" s="27" t="s">
        <v>3</v>
      </c>
      <c r="F697" s="26" t="s">
        <v>2</v>
      </c>
      <c r="G697" s="28">
        <v>80410</v>
      </c>
      <c r="H697" s="29">
        <v>240</v>
      </c>
      <c r="I697" s="30">
        <v>10</v>
      </c>
      <c r="J697" s="30">
        <v>10</v>
      </c>
      <c r="K697" s="30">
        <v>10</v>
      </c>
      <c r="L697" s="30"/>
      <c r="M697" s="30"/>
      <c r="N697" s="30"/>
      <c r="O697" s="30">
        <f t="shared" si="632"/>
        <v>10</v>
      </c>
      <c r="P697" s="30">
        <f t="shared" si="633"/>
        <v>10</v>
      </c>
      <c r="Q697" s="31">
        <f t="shared" si="634"/>
        <v>10</v>
      </c>
      <c r="R697" s="65"/>
      <c r="S697" s="65"/>
      <c r="T697" s="65"/>
      <c r="U697" s="83">
        <f t="shared" si="647"/>
        <v>10</v>
      </c>
      <c r="V697" s="83">
        <f t="shared" si="648"/>
        <v>10</v>
      </c>
      <c r="W697" s="83">
        <f t="shared" si="649"/>
        <v>10</v>
      </c>
      <c r="X697" s="83"/>
      <c r="Y697" s="83"/>
      <c r="Z697" s="83"/>
      <c r="AA697" s="83">
        <f t="shared" si="672"/>
        <v>10</v>
      </c>
      <c r="AB697" s="83">
        <f t="shared" si="673"/>
        <v>10</v>
      </c>
      <c r="AC697" s="83">
        <f t="shared" si="674"/>
        <v>10</v>
      </c>
    </row>
    <row r="698" spans="1:29" s="3" customFormat="1" ht="48.6" customHeight="1" x14ac:dyDescent="0.2">
      <c r="A698" s="34" t="s">
        <v>332</v>
      </c>
      <c r="B698" s="24">
        <v>298</v>
      </c>
      <c r="C698" s="25">
        <v>113</v>
      </c>
      <c r="D698" s="26">
        <v>11</v>
      </c>
      <c r="E698" s="27" t="s">
        <v>3</v>
      </c>
      <c r="F698" s="26" t="s">
        <v>2</v>
      </c>
      <c r="G698" s="28" t="s">
        <v>9</v>
      </c>
      <c r="H698" s="29" t="s">
        <v>7</v>
      </c>
      <c r="I698" s="30">
        <f>I717+I721+I703+I710+I699</f>
        <v>3558.3999999999996</v>
      </c>
      <c r="J698" s="30">
        <f t="shared" ref="J698:K698" si="679">J717+J721+J703+J710+J699</f>
        <v>1894.5</v>
      </c>
      <c r="K698" s="30">
        <f t="shared" si="679"/>
        <v>1879.9</v>
      </c>
      <c r="L698" s="30"/>
      <c r="M698" s="30"/>
      <c r="N698" s="30"/>
      <c r="O698" s="30">
        <f t="shared" si="632"/>
        <v>3558.3999999999996</v>
      </c>
      <c r="P698" s="30">
        <f t="shared" si="633"/>
        <v>1894.5</v>
      </c>
      <c r="Q698" s="31">
        <f t="shared" si="634"/>
        <v>1879.9</v>
      </c>
      <c r="R698" s="65"/>
      <c r="S698" s="65"/>
      <c r="T698" s="65"/>
      <c r="U698" s="83">
        <f t="shared" si="647"/>
        <v>3558.3999999999996</v>
      </c>
      <c r="V698" s="83">
        <f t="shared" si="648"/>
        <v>1894.5</v>
      </c>
      <c r="W698" s="83">
        <f t="shared" si="649"/>
        <v>1879.9</v>
      </c>
      <c r="X698" s="83"/>
      <c r="Y698" s="83"/>
      <c r="Z698" s="83"/>
      <c r="AA698" s="83">
        <f t="shared" si="672"/>
        <v>3558.3999999999996</v>
      </c>
      <c r="AB698" s="83">
        <f t="shared" si="673"/>
        <v>1894.5</v>
      </c>
      <c r="AC698" s="83">
        <f t="shared" si="674"/>
        <v>1879.9</v>
      </c>
    </row>
    <row r="699" spans="1:29" s="3" customFormat="1" ht="29.45" customHeight="1" x14ac:dyDescent="0.2">
      <c r="A699" s="34" t="s">
        <v>360</v>
      </c>
      <c r="B699" s="24">
        <v>298</v>
      </c>
      <c r="C699" s="25">
        <v>113</v>
      </c>
      <c r="D699" s="26">
        <v>11</v>
      </c>
      <c r="E699" s="27">
        <v>1</v>
      </c>
      <c r="F699" s="26">
        <v>0</v>
      </c>
      <c r="G699" s="28">
        <v>0</v>
      </c>
      <c r="H699" s="29"/>
      <c r="I699" s="30">
        <f>I700</f>
        <v>1462.7</v>
      </c>
      <c r="J699" s="30">
        <f t="shared" ref="J699:K699" si="680">J700</f>
        <v>1462.7</v>
      </c>
      <c r="K699" s="30">
        <f t="shared" si="680"/>
        <v>1462.7</v>
      </c>
      <c r="L699" s="30"/>
      <c r="M699" s="30"/>
      <c r="N699" s="30"/>
      <c r="O699" s="30">
        <f t="shared" si="632"/>
        <v>1462.7</v>
      </c>
      <c r="P699" s="30">
        <f t="shared" si="633"/>
        <v>1462.7</v>
      </c>
      <c r="Q699" s="31">
        <f t="shared" si="634"/>
        <v>1462.7</v>
      </c>
      <c r="R699" s="65"/>
      <c r="S699" s="65"/>
      <c r="T699" s="65"/>
      <c r="U699" s="83">
        <f t="shared" si="647"/>
        <v>1462.7</v>
      </c>
      <c r="V699" s="83">
        <f t="shared" si="648"/>
        <v>1462.7</v>
      </c>
      <c r="W699" s="83">
        <f t="shared" si="649"/>
        <v>1462.7</v>
      </c>
      <c r="X699" s="83"/>
      <c r="Y699" s="83"/>
      <c r="Z699" s="83"/>
      <c r="AA699" s="83">
        <f t="shared" si="672"/>
        <v>1462.7</v>
      </c>
      <c r="AB699" s="83">
        <f t="shared" si="673"/>
        <v>1462.7</v>
      </c>
      <c r="AC699" s="83">
        <f t="shared" si="674"/>
        <v>1462.7</v>
      </c>
    </row>
    <row r="700" spans="1:29" s="3" customFormat="1" ht="22.5" x14ac:dyDescent="0.2">
      <c r="A700" s="23" t="s">
        <v>84</v>
      </c>
      <c r="B700" s="24">
        <v>298</v>
      </c>
      <c r="C700" s="25">
        <v>113</v>
      </c>
      <c r="D700" s="26">
        <v>11</v>
      </c>
      <c r="E700" s="27">
        <v>1</v>
      </c>
      <c r="F700" s="26" t="s">
        <v>2</v>
      </c>
      <c r="G700" s="28" t="s">
        <v>83</v>
      </c>
      <c r="H700" s="29" t="s">
        <v>7</v>
      </c>
      <c r="I700" s="30">
        <f>I701</f>
        <v>1462.7</v>
      </c>
      <c r="J700" s="30">
        <f t="shared" ref="J700:K701" si="681">J701</f>
        <v>1462.7</v>
      </c>
      <c r="K700" s="30">
        <f t="shared" si="681"/>
        <v>1462.7</v>
      </c>
      <c r="L700" s="30"/>
      <c r="M700" s="30"/>
      <c r="N700" s="30"/>
      <c r="O700" s="30">
        <f t="shared" si="632"/>
        <v>1462.7</v>
      </c>
      <c r="P700" s="30">
        <f t="shared" si="633"/>
        <v>1462.7</v>
      </c>
      <c r="Q700" s="31">
        <f t="shared" si="634"/>
        <v>1462.7</v>
      </c>
      <c r="R700" s="65"/>
      <c r="S700" s="65"/>
      <c r="T700" s="65"/>
      <c r="U700" s="83">
        <f t="shared" si="647"/>
        <v>1462.7</v>
      </c>
      <c r="V700" s="83">
        <f t="shared" si="648"/>
        <v>1462.7</v>
      </c>
      <c r="W700" s="83">
        <f t="shared" si="649"/>
        <v>1462.7</v>
      </c>
      <c r="X700" s="83"/>
      <c r="Y700" s="83"/>
      <c r="Z700" s="83"/>
      <c r="AA700" s="83">
        <f t="shared" si="672"/>
        <v>1462.7</v>
      </c>
      <c r="AB700" s="83">
        <f t="shared" si="673"/>
        <v>1462.7</v>
      </c>
      <c r="AC700" s="83">
        <f t="shared" si="674"/>
        <v>1462.7</v>
      </c>
    </row>
    <row r="701" spans="1:29" s="3" customFormat="1" ht="22.5" x14ac:dyDescent="0.2">
      <c r="A701" s="23" t="s">
        <v>14</v>
      </c>
      <c r="B701" s="24">
        <v>298</v>
      </c>
      <c r="C701" s="25">
        <v>113</v>
      </c>
      <c r="D701" s="26">
        <v>11</v>
      </c>
      <c r="E701" s="27">
        <v>1</v>
      </c>
      <c r="F701" s="26" t="s">
        <v>2</v>
      </c>
      <c r="G701" s="28" t="s">
        <v>83</v>
      </c>
      <c r="H701" s="29">
        <v>200</v>
      </c>
      <c r="I701" s="30">
        <f>I702</f>
        <v>1462.7</v>
      </c>
      <c r="J701" s="30">
        <f t="shared" si="681"/>
        <v>1462.7</v>
      </c>
      <c r="K701" s="30">
        <f t="shared" si="681"/>
        <v>1462.7</v>
      </c>
      <c r="L701" s="30"/>
      <c r="M701" s="30"/>
      <c r="N701" s="30"/>
      <c r="O701" s="30">
        <f t="shared" si="632"/>
        <v>1462.7</v>
      </c>
      <c r="P701" s="30">
        <f t="shared" si="633"/>
        <v>1462.7</v>
      </c>
      <c r="Q701" s="31">
        <f t="shared" si="634"/>
        <v>1462.7</v>
      </c>
      <c r="R701" s="65"/>
      <c r="S701" s="65"/>
      <c r="T701" s="65"/>
      <c r="U701" s="83">
        <f t="shared" si="647"/>
        <v>1462.7</v>
      </c>
      <c r="V701" s="83">
        <f t="shared" si="648"/>
        <v>1462.7</v>
      </c>
      <c r="W701" s="83">
        <f t="shared" si="649"/>
        <v>1462.7</v>
      </c>
      <c r="X701" s="83"/>
      <c r="Y701" s="83"/>
      <c r="Z701" s="83"/>
      <c r="AA701" s="83">
        <f t="shared" si="672"/>
        <v>1462.7</v>
      </c>
      <c r="AB701" s="83">
        <f t="shared" si="673"/>
        <v>1462.7</v>
      </c>
      <c r="AC701" s="83">
        <f t="shared" si="674"/>
        <v>1462.7</v>
      </c>
    </row>
    <row r="702" spans="1:29" s="3" customFormat="1" ht="22.5" x14ac:dyDescent="0.2">
      <c r="A702" s="23" t="s">
        <v>13</v>
      </c>
      <c r="B702" s="24">
        <v>298</v>
      </c>
      <c r="C702" s="25">
        <v>113</v>
      </c>
      <c r="D702" s="26">
        <v>11</v>
      </c>
      <c r="E702" s="27">
        <v>1</v>
      </c>
      <c r="F702" s="26" t="s">
        <v>2</v>
      </c>
      <c r="G702" s="28" t="s">
        <v>83</v>
      </c>
      <c r="H702" s="29">
        <v>240</v>
      </c>
      <c r="I702" s="30">
        <v>1462.7</v>
      </c>
      <c r="J702" s="30">
        <v>1462.7</v>
      </c>
      <c r="K702" s="30">
        <v>1462.7</v>
      </c>
      <c r="L702" s="30"/>
      <c r="M702" s="30"/>
      <c r="N702" s="30"/>
      <c r="O702" s="30">
        <f t="shared" si="632"/>
        <v>1462.7</v>
      </c>
      <c r="P702" s="30">
        <f t="shared" si="633"/>
        <v>1462.7</v>
      </c>
      <c r="Q702" s="31">
        <f t="shared" si="634"/>
        <v>1462.7</v>
      </c>
      <c r="R702" s="65"/>
      <c r="S702" s="65"/>
      <c r="T702" s="65"/>
      <c r="U702" s="83">
        <f t="shared" si="647"/>
        <v>1462.7</v>
      </c>
      <c r="V702" s="83">
        <f t="shared" si="648"/>
        <v>1462.7</v>
      </c>
      <c r="W702" s="83">
        <f t="shared" si="649"/>
        <v>1462.7</v>
      </c>
      <c r="X702" s="83"/>
      <c r="Y702" s="83"/>
      <c r="Z702" s="83"/>
      <c r="AA702" s="83">
        <f t="shared" si="672"/>
        <v>1462.7</v>
      </c>
      <c r="AB702" s="83">
        <f t="shared" si="673"/>
        <v>1462.7</v>
      </c>
      <c r="AC702" s="83">
        <f t="shared" si="674"/>
        <v>1462.7</v>
      </c>
    </row>
    <row r="703" spans="1:29" s="3" customFormat="1" ht="22.5" x14ac:dyDescent="0.2">
      <c r="A703" s="34" t="s">
        <v>361</v>
      </c>
      <c r="B703" s="24">
        <v>298</v>
      </c>
      <c r="C703" s="25">
        <v>113</v>
      </c>
      <c r="D703" s="26">
        <v>11</v>
      </c>
      <c r="E703" s="27">
        <v>2</v>
      </c>
      <c r="F703" s="26" t="s">
        <v>2</v>
      </c>
      <c r="G703" s="28">
        <v>0</v>
      </c>
      <c r="H703" s="29"/>
      <c r="I703" s="30">
        <f>I704+I707</f>
        <v>105</v>
      </c>
      <c r="J703" s="30">
        <f t="shared" ref="J703:K703" si="682">J704+J707</f>
        <v>105</v>
      </c>
      <c r="K703" s="30">
        <f t="shared" si="682"/>
        <v>105</v>
      </c>
      <c r="L703" s="30"/>
      <c r="M703" s="30"/>
      <c r="N703" s="30"/>
      <c r="O703" s="30">
        <f t="shared" si="632"/>
        <v>105</v>
      </c>
      <c r="P703" s="30">
        <f t="shared" si="633"/>
        <v>105</v>
      </c>
      <c r="Q703" s="31">
        <f t="shared" si="634"/>
        <v>105</v>
      </c>
      <c r="R703" s="65"/>
      <c r="S703" s="65"/>
      <c r="T703" s="65"/>
      <c r="U703" s="83">
        <f t="shared" si="647"/>
        <v>105</v>
      </c>
      <c r="V703" s="83">
        <f t="shared" si="648"/>
        <v>105</v>
      </c>
      <c r="W703" s="83">
        <f t="shared" si="649"/>
        <v>105</v>
      </c>
      <c r="X703" s="83"/>
      <c r="Y703" s="83"/>
      <c r="Z703" s="83"/>
      <c r="AA703" s="83">
        <f t="shared" si="672"/>
        <v>105</v>
      </c>
      <c r="AB703" s="83">
        <f t="shared" si="673"/>
        <v>105</v>
      </c>
      <c r="AC703" s="83">
        <f t="shared" si="674"/>
        <v>105</v>
      </c>
    </row>
    <row r="704" spans="1:29" s="3" customFormat="1" ht="22.5" x14ac:dyDescent="0.2">
      <c r="A704" s="23" t="s">
        <v>88</v>
      </c>
      <c r="B704" s="24">
        <v>298</v>
      </c>
      <c r="C704" s="25">
        <v>113</v>
      </c>
      <c r="D704" s="26">
        <v>11</v>
      </c>
      <c r="E704" s="27">
        <v>2</v>
      </c>
      <c r="F704" s="26" t="s">
        <v>2</v>
      </c>
      <c r="G704" s="28" t="s">
        <v>87</v>
      </c>
      <c r="H704" s="29" t="s">
        <v>7</v>
      </c>
      <c r="I704" s="30">
        <f t="shared" ref="I704:K705" si="683">I705</f>
        <v>65</v>
      </c>
      <c r="J704" s="30">
        <f t="shared" si="683"/>
        <v>65</v>
      </c>
      <c r="K704" s="30">
        <f t="shared" si="683"/>
        <v>65</v>
      </c>
      <c r="L704" s="30"/>
      <c r="M704" s="30"/>
      <c r="N704" s="30"/>
      <c r="O704" s="30">
        <f t="shared" si="632"/>
        <v>65</v>
      </c>
      <c r="P704" s="30">
        <f t="shared" si="633"/>
        <v>65</v>
      </c>
      <c r="Q704" s="31">
        <f t="shared" si="634"/>
        <v>65</v>
      </c>
      <c r="R704" s="65"/>
      <c r="S704" s="65"/>
      <c r="T704" s="65"/>
      <c r="U704" s="83">
        <f t="shared" si="647"/>
        <v>65</v>
      </c>
      <c r="V704" s="83">
        <f t="shared" si="648"/>
        <v>65</v>
      </c>
      <c r="W704" s="83">
        <f t="shared" si="649"/>
        <v>65</v>
      </c>
      <c r="X704" s="83"/>
      <c r="Y704" s="83"/>
      <c r="Z704" s="83"/>
      <c r="AA704" s="83">
        <f t="shared" si="672"/>
        <v>65</v>
      </c>
      <c r="AB704" s="83">
        <f t="shared" si="673"/>
        <v>65</v>
      </c>
      <c r="AC704" s="83">
        <f t="shared" si="674"/>
        <v>65</v>
      </c>
    </row>
    <row r="705" spans="1:29" s="3" customFormat="1" x14ac:dyDescent="0.2">
      <c r="A705" s="23" t="s">
        <v>72</v>
      </c>
      <c r="B705" s="24">
        <v>298</v>
      </c>
      <c r="C705" s="25">
        <v>113</v>
      </c>
      <c r="D705" s="26">
        <v>11</v>
      </c>
      <c r="E705" s="27">
        <v>2</v>
      </c>
      <c r="F705" s="26" t="s">
        <v>2</v>
      </c>
      <c r="G705" s="28" t="s">
        <v>87</v>
      </c>
      <c r="H705" s="29">
        <v>800</v>
      </c>
      <c r="I705" s="30">
        <f t="shared" si="683"/>
        <v>65</v>
      </c>
      <c r="J705" s="30">
        <f t="shared" si="683"/>
        <v>65</v>
      </c>
      <c r="K705" s="30">
        <f t="shared" si="683"/>
        <v>65</v>
      </c>
      <c r="L705" s="30"/>
      <c r="M705" s="30"/>
      <c r="N705" s="30"/>
      <c r="O705" s="30">
        <f t="shared" si="632"/>
        <v>65</v>
      </c>
      <c r="P705" s="30">
        <f t="shared" si="633"/>
        <v>65</v>
      </c>
      <c r="Q705" s="31">
        <f t="shared" si="634"/>
        <v>65</v>
      </c>
      <c r="R705" s="65"/>
      <c r="S705" s="65"/>
      <c r="T705" s="65"/>
      <c r="U705" s="83">
        <f t="shared" si="647"/>
        <v>65</v>
      </c>
      <c r="V705" s="83">
        <f t="shared" si="648"/>
        <v>65</v>
      </c>
      <c r="W705" s="83">
        <f t="shared" si="649"/>
        <v>65</v>
      </c>
      <c r="X705" s="83"/>
      <c r="Y705" s="83"/>
      <c r="Z705" s="83"/>
      <c r="AA705" s="83">
        <f t="shared" si="672"/>
        <v>65</v>
      </c>
      <c r="AB705" s="83">
        <f t="shared" si="673"/>
        <v>65</v>
      </c>
      <c r="AC705" s="83">
        <f t="shared" si="674"/>
        <v>65</v>
      </c>
    </row>
    <row r="706" spans="1:29" s="3" customFormat="1" x14ac:dyDescent="0.2">
      <c r="A706" s="23" t="s">
        <v>71</v>
      </c>
      <c r="B706" s="24">
        <v>298</v>
      </c>
      <c r="C706" s="25">
        <v>113</v>
      </c>
      <c r="D706" s="26">
        <v>11</v>
      </c>
      <c r="E706" s="27">
        <v>2</v>
      </c>
      <c r="F706" s="26" t="s">
        <v>2</v>
      </c>
      <c r="G706" s="28" t="s">
        <v>87</v>
      </c>
      <c r="H706" s="29">
        <v>850</v>
      </c>
      <c r="I706" s="30">
        <v>65</v>
      </c>
      <c r="J706" s="30">
        <v>65</v>
      </c>
      <c r="K706" s="30">
        <v>65</v>
      </c>
      <c r="L706" s="30"/>
      <c r="M706" s="30"/>
      <c r="N706" s="30"/>
      <c r="O706" s="30">
        <f t="shared" si="632"/>
        <v>65</v>
      </c>
      <c r="P706" s="30">
        <f t="shared" si="633"/>
        <v>65</v>
      </c>
      <c r="Q706" s="31">
        <f t="shared" si="634"/>
        <v>65</v>
      </c>
      <c r="R706" s="65"/>
      <c r="S706" s="65"/>
      <c r="T706" s="65"/>
      <c r="U706" s="83">
        <f t="shared" si="647"/>
        <v>65</v>
      </c>
      <c r="V706" s="83">
        <f t="shared" si="648"/>
        <v>65</v>
      </c>
      <c r="W706" s="83">
        <f t="shared" si="649"/>
        <v>65</v>
      </c>
      <c r="X706" s="83"/>
      <c r="Y706" s="83"/>
      <c r="Z706" s="83"/>
      <c r="AA706" s="83">
        <f t="shared" si="672"/>
        <v>65</v>
      </c>
      <c r="AB706" s="83">
        <f t="shared" si="673"/>
        <v>65</v>
      </c>
      <c r="AC706" s="83">
        <f t="shared" si="674"/>
        <v>65</v>
      </c>
    </row>
    <row r="707" spans="1:29" s="3" customFormat="1" x14ac:dyDescent="0.2">
      <c r="A707" s="23" t="s">
        <v>86</v>
      </c>
      <c r="B707" s="24">
        <v>298</v>
      </c>
      <c r="C707" s="25">
        <v>113</v>
      </c>
      <c r="D707" s="26">
        <v>11</v>
      </c>
      <c r="E707" s="27">
        <v>2</v>
      </c>
      <c r="F707" s="26">
        <v>0</v>
      </c>
      <c r="G707" s="28" t="s">
        <v>85</v>
      </c>
      <c r="H707" s="29" t="s">
        <v>7</v>
      </c>
      <c r="I707" s="30">
        <f>I708</f>
        <v>40</v>
      </c>
      <c r="J707" s="30">
        <f t="shared" ref="J707:K707" si="684">J708</f>
        <v>40</v>
      </c>
      <c r="K707" s="30">
        <f t="shared" si="684"/>
        <v>40</v>
      </c>
      <c r="L707" s="30"/>
      <c r="M707" s="30"/>
      <c r="N707" s="30"/>
      <c r="O707" s="30">
        <f t="shared" si="632"/>
        <v>40</v>
      </c>
      <c r="P707" s="30">
        <f t="shared" si="633"/>
        <v>40</v>
      </c>
      <c r="Q707" s="31">
        <f t="shared" si="634"/>
        <v>40</v>
      </c>
      <c r="R707" s="65"/>
      <c r="S707" s="65"/>
      <c r="T707" s="65"/>
      <c r="U707" s="83">
        <f t="shared" si="647"/>
        <v>40</v>
      </c>
      <c r="V707" s="83">
        <f t="shared" si="648"/>
        <v>40</v>
      </c>
      <c r="W707" s="83">
        <f t="shared" si="649"/>
        <v>40</v>
      </c>
      <c r="X707" s="83"/>
      <c r="Y707" s="83"/>
      <c r="Z707" s="83"/>
      <c r="AA707" s="83">
        <f t="shared" si="672"/>
        <v>40</v>
      </c>
      <c r="AB707" s="83">
        <f t="shared" si="673"/>
        <v>40</v>
      </c>
      <c r="AC707" s="83">
        <f t="shared" si="674"/>
        <v>40</v>
      </c>
    </row>
    <row r="708" spans="1:29" s="3" customFormat="1" ht="22.5" x14ac:dyDescent="0.2">
      <c r="A708" s="23" t="s">
        <v>14</v>
      </c>
      <c r="B708" s="24">
        <v>298</v>
      </c>
      <c r="C708" s="25">
        <v>113</v>
      </c>
      <c r="D708" s="26">
        <v>11</v>
      </c>
      <c r="E708" s="27">
        <v>2</v>
      </c>
      <c r="F708" s="26" t="s">
        <v>2</v>
      </c>
      <c r="G708" s="28" t="s">
        <v>85</v>
      </c>
      <c r="H708" s="29">
        <v>200</v>
      </c>
      <c r="I708" s="30">
        <f>I709</f>
        <v>40</v>
      </c>
      <c r="J708" s="30">
        <f t="shared" ref="J708:K708" si="685">J709</f>
        <v>40</v>
      </c>
      <c r="K708" s="30">
        <f t="shared" si="685"/>
        <v>40</v>
      </c>
      <c r="L708" s="30"/>
      <c r="M708" s="30"/>
      <c r="N708" s="30"/>
      <c r="O708" s="30">
        <f t="shared" ref="O708:O774" si="686">I708+L708</f>
        <v>40</v>
      </c>
      <c r="P708" s="30">
        <f t="shared" ref="P708:P774" si="687">J708+M708</f>
        <v>40</v>
      </c>
      <c r="Q708" s="31">
        <f t="shared" ref="Q708:Q774" si="688">K708+N708</f>
        <v>40</v>
      </c>
      <c r="R708" s="65"/>
      <c r="S708" s="65"/>
      <c r="T708" s="65"/>
      <c r="U708" s="83">
        <f t="shared" si="647"/>
        <v>40</v>
      </c>
      <c r="V708" s="83">
        <f t="shared" si="648"/>
        <v>40</v>
      </c>
      <c r="W708" s="83">
        <f t="shared" si="649"/>
        <v>40</v>
      </c>
      <c r="X708" s="83"/>
      <c r="Y708" s="83"/>
      <c r="Z708" s="83"/>
      <c r="AA708" s="83">
        <f t="shared" si="672"/>
        <v>40</v>
      </c>
      <c r="AB708" s="83">
        <f t="shared" si="673"/>
        <v>40</v>
      </c>
      <c r="AC708" s="83">
        <f t="shared" si="674"/>
        <v>40</v>
      </c>
    </row>
    <row r="709" spans="1:29" s="3" customFormat="1" ht="22.5" x14ac:dyDescent="0.2">
      <c r="A709" s="23" t="s">
        <v>13</v>
      </c>
      <c r="B709" s="24">
        <v>298</v>
      </c>
      <c r="C709" s="25">
        <v>113</v>
      </c>
      <c r="D709" s="26">
        <v>11</v>
      </c>
      <c r="E709" s="27">
        <v>2</v>
      </c>
      <c r="F709" s="26" t="s">
        <v>2</v>
      </c>
      <c r="G709" s="28" t="s">
        <v>85</v>
      </c>
      <c r="H709" s="29">
        <v>240</v>
      </c>
      <c r="I709" s="30">
        <v>40</v>
      </c>
      <c r="J709" s="30">
        <v>40</v>
      </c>
      <c r="K709" s="30">
        <v>40</v>
      </c>
      <c r="L709" s="30"/>
      <c r="M709" s="30"/>
      <c r="N709" s="30"/>
      <c r="O709" s="30">
        <f t="shared" si="686"/>
        <v>40</v>
      </c>
      <c r="P709" s="30">
        <f t="shared" si="687"/>
        <v>40</v>
      </c>
      <c r="Q709" s="31">
        <f t="shared" si="688"/>
        <v>40</v>
      </c>
      <c r="R709" s="65"/>
      <c r="S709" s="65"/>
      <c r="T709" s="65"/>
      <c r="U709" s="83">
        <f t="shared" si="647"/>
        <v>40</v>
      </c>
      <c r="V709" s="83">
        <f t="shared" si="648"/>
        <v>40</v>
      </c>
      <c r="W709" s="83">
        <f t="shared" si="649"/>
        <v>40</v>
      </c>
      <c r="X709" s="83"/>
      <c r="Y709" s="83"/>
      <c r="Z709" s="83"/>
      <c r="AA709" s="83">
        <f t="shared" si="672"/>
        <v>40</v>
      </c>
      <c r="AB709" s="83">
        <f t="shared" si="673"/>
        <v>40</v>
      </c>
      <c r="AC709" s="83">
        <f t="shared" si="674"/>
        <v>40</v>
      </c>
    </row>
    <row r="710" spans="1:29" s="3" customFormat="1" ht="22.5" x14ac:dyDescent="0.2">
      <c r="A710" s="34" t="s">
        <v>362</v>
      </c>
      <c r="B710" s="24">
        <v>298</v>
      </c>
      <c r="C710" s="25">
        <v>113</v>
      </c>
      <c r="D710" s="26">
        <v>11</v>
      </c>
      <c r="E710" s="27">
        <v>3</v>
      </c>
      <c r="F710" s="26">
        <v>0</v>
      </c>
      <c r="G710" s="28">
        <v>0</v>
      </c>
      <c r="H710" s="29"/>
      <c r="I710" s="30">
        <f>I711+I714</f>
        <v>1758.5</v>
      </c>
      <c r="J710" s="30">
        <f t="shared" ref="J710:K710" si="689">J711+J714</f>
        <v>94.6</v>
      </c>
      <c r="K710" s="30">
        <f t="shared" si="689"/>
        <v>80</v>
      </c>
      <c r="L710" s="30"/>
      <c r="M710" s="30"/>
      <c r="N710" s="30"/>
      <c r="O710" s="30">
        <f t="shared" si="686"/>
        <v>1758.5</v>
      </c>
      <c r="P710" s="30">
        <f t="shared" si="687"/>
        <v>94.6</v>
      </c>
      <c r="Q710" s="31">
        <f t="shared" si="688"/>
        <v>80</v>
      </c>
      <c r="R710" s="65"/>
      <c r="S710" s="65"/>
      <c r="T710" s="65"/>
      <c r="U710" s="83">
        <f t="shared" si="647"/>
        <v>1758.5</v>
      </c>
      <c r="V710" s="83">
        <f t="shared" si="648"/>
        <v>94.6</v>
      </c>
      <c r="W710" s="83">
        <f t="shared" si="649"/>
        <v>80</v>
      </c>
      <c r="X710" s="83"/>
      <c r="Y710" s="83"/>
      <c r="Z710" s="83"/>
      <c r="AA710" s="83">
        <f t="shared" si="672"/>
        <v>1758.5</v>
      </c>
      <c r="AB710" s="83">
        <f t="shared" si="673"/>
        <v>94.6</v>
      </c>
      <c r="AC710" s="83">
        <f t="shared" si="674"/>
        <v>80</v>
      </c>
    </row>
    <row r="711" spans="1:29" s="3" customFormat="1" ht="27" customHeight="1" x14ac:dyDescent="0.2">
      <c r="A711" s="23" t="s">
        <v>287</v>
      </c>
      <c r="B711" s="24">
        <v>298</v>
      </c>
      <c r="C711" s="25">
        <v>113</v>
      </c>
      <c r="D711" s="26">
        <v>11</v>
      </c>
      <c r="E711" s="27">
        <v>3</v>
      </c>
      <c r="F711" s="26">
        <v>0</v>
      </c>
      <c r="G711" s="28">
        <v>80550</v>
      </c>
      <c r="H711" s="29"/>
      <c r="I711" s="30">
        <f>I712</f>
        <v>80</v>
      </c>
      <c r="J711" s="30">
        <f>J712</f>
        <v>80</v>
      </c>
      <c r="K711" s="30">
        <f>K712</f>
        <v>80</v>
      </c>
      <c r="L711" s="30"/>
      <c r="M711" s="30"/>
      <c r="N711" s="30"/>
      <c r="O711" s="30">
        <f t="shared" si="686"/>
        <v>80</v>
      </c>
      <c r="P711" s="30">
        <f t="shared" si="687"/>
        <v>80</v>
      </c>
      <c r="Q711" s="31">
        <f t="shared" si="688"/>
        <v>80</v>
      </c>
      <c r="R711" s="65"/>
      <c r="S711" s="65"/>
      <c r="T711" s="65"/>
      <c r="U711" s="83">
        <f t="shared" si="647"/>
        <v>80</v>
      </c>
      <c r="V711" s="83">
        <f t="shared" si="648"/>
        <v>80</v>
      </c>
      <c r="W711" s="83">
        <f t="shared" si="649"/>
        <v>80</v>
      </c>
      <c r="X711" s="83"/>
      <c r="Y711" s="83"/>
      <c r="Z711" s="83"/>
      <c r="AA711" s="83">
        <f t="shared" si="672"/>
        <v>80</v>
      </c>
      <c r="AB711" s="83">
        <f t="shared" si="673"/>
        <v>80</v>
      </c>
      <c r="AC711" s="83">
        <f t="shared" si="674"/>
        <v>80</v>
      </c>
    </row>
    <row r="712" spans="1:29" s="3" customFormat="1" ht="51.95" customHeight="1" x14ac:dyDescent="0.2">
      <c r="A712" s="23" t="s">
        <v>6</v>
      </c>
      <c r="B712" s="24">
        <v>298</v>
      </c>
      <c r="C712" s="25">
        <v>113</v>
      </c>
      <c r="D712" s="26">
        <v>11</v>
      </c>
      <c r="E712" s="27">
        <v>3</v>
      </c>
      <c r="F712" s="26">
        <v>0</v>
      </c>
      <c r="G712" s="28">
        <v>80550</v>
      </c>
      <c r="H712" s="44">
        <v>100</v>
      </c>
      <c r="I712" s="30">
        <f t="shared" ref="I712:K712" si="690">I713</f>
        <v>80</v>
      </c>
      <c r="J712" s="30">
        <f t="shared" si="690"/>
        <v>80</v>
      </c>
      <c r="K712" s="30">
        <f t="shared" si="690"/>
        <v>80</v>
      </c>
      <c r="L712" s="30"/>
      <c r="M712" s="30"/>
      <c r="N712" s="30"/>
      <c r="O712" s="30">
        <f t="shared" si="686"/>
        <v>80</v>
      </c>
      <c r="P712" s="30">
        <f t="shared" si="687"/>
        <v>80</v>
      </c>
      <c r="Q712" s="31">
        <f t="shared" si="688"/>
        <v>80</v>
      </c>
      <c r="R712" s="65"/>
      <c r="S712" s="65"/>
      <c r="T712" s="65"/>
      <c r="U712" s="83">
        <f t="shared" si="647"/>
        <v>80</v>
      </c>
      <c r="V712" s="83">
        <f t="shared" si="648"/>
        <v>80</v>
      </c>
      <c r="W712" s="83">
        <f t="shared" si="649"/>
        <v>80</v>
      </c>
      <c r="X712" s="83"/>
      <c r="Y712" s="83"/>
      <c r="Z712" s="83"/>
      <c r="AA712" s="83">
        <f t="shared" si="672"/>
        <v>80</v>
      </c>
      <c r="AB712" s="83">
        <f t="shared" si="673"/>
        <v>80</v>
      </c>
      <c r="AC712" s="83">
        <f t="shared" si="674"/>
        <v>80</v>
      </c>
    </row>
    <row r="713" spans="1:29" s="3" customFormat="1" ht="26.1" customHeight="1" x14ac:dyDescent="0.2">
      <c r="A713" s="23" t="s">
        <v>5</v>
      </c>
      <c r="B713" s="24">
        <v>298</v>
      </c>
      <c r="C713" s="25">
        <v>113</v>
      </c>
      <c r="D713" s="26">
        <v>11</v>
      </c>
      <c r="E713" s="27">
        <v>3</v>
      </c>
      <c r="F713" s="26">
        <v>0</v>
      </c>
      <c r="G713" s="28">
        <v>80550</v>
      </c>
      <c r="H713" s="44">
        <v>120</v>
      </c>
      <c r="I713" s="30">
        <v>80</v>
      </c>
      <c r="J713" s="30">
        <v>80</v>
      </c>
      <c r="K713" s="30">
        <v>80</v>
      </c>
      <c r="L713" s="30"/>
      <c r="M713" s="30"/>
      <c r="N713" s="30"/>
      <c r="O713" s="30">
        <f t="shared" si="686"/>
        <v>80</v>
      </c>
      <c r="P713" s="30">
        <f t="shared" si="687"/>
        <v>80</v>
      </c>
      <c r="Q713" s="31">
        <f t="shared" si="688"/>
        <v>80</v>
      </c>
      <c r="R713" s="65"/>
      <c r="S713" s="65"/>
      <c r="T713" s="65"/>
      <c r="U713" s="83">
        <f t="shared" si="647"/>
        <v>80</v>
      </c>
      <c r="V713" s="83">
        <f t="shared" si="648"/>
        <v>80</v>
      </c>
      <c r="W713" s="83">
        <f t="shared" si="649"/>
        <v>80</v>
      </c>
      <c r="X713" s="83"/>
      <c r="Y713" s="83"/>
      <c r="Z713" s="83"/>
      <c r="AA713" s="83">
        <f t="shared" si="672"/>
        <v>80</v>
      </c>
      <c r="AB713" s="83">
        <f t="shared" si="673"/>
        <v>80</v>
      </c>
      <c r="AC713" s="83">
        <f t="shared" si="674"/>
        <v>80</v>
      </c>
    </row>
    <row r="714" spans="1:29" s="3" customFormat="1" ht="27" customHeight="1" x14ac:dyDescent="0.2">
      <c r="A714" s="23" t="s">
        <v>262</v>
      </c>
      <c r="B714" s="24">
        <v>298</v>
      </c>
      <c r="C714" s="25">
        <v>113</v>
      </c>
      <c r="D714" s="26">
        <v>11</v>
      </c>
      <c r="E714" s="27">
        <v>3</v>
      </c>
      <c r="F714" s="26" t="s">
        <v>2</v>
      </c>
      <c r="G714" s="28" t="s">
        <v>82</v>
      </c>
      <c r="H714" s="44" t="s">
        <v>7</v>
      </c>
      <c r="I714" s="30">
        <f>I715</f>
        <v>1678.5</v>
      </c>
      <c r="J714" s="30">
        <f t="shared" ref="J714:K714" si="691">J715</f>
        <v>14.6</v>
      </c>
      <c r="K714" s="30">
        <f t="shared" si="691"/>
        <v>0</v>
      </c>
      <c r="L714" s="30"/>
      <c r="M714" s="30"/>
      <c r="N714" s="30"/>
      <c r="O714" s="30">
        <f t="shared" si="686"/>
        <v>1678.5</v>
      </c>
      <c r="P714" s="30">
        <f t="shared" si="687"/>
        <v>14.6</v>
      </c>
      <c r="Q714" s="31">
        <f t="shared" si="688"/>
        <v>0</v>
      </c>
      <c r="R714" s="65"/>
      <c r="S714" s="65"/>
      <c r="T714" s="65"/>
      <c r="U714" s="83">
        <f t="shared" si="647"/>
        <v>1678.5</v>
      </c>
      <c r="V714" s="83">
        <f t="shared" si="648"/>
        <v>14.6</v>
      </c>
      <c r="W714" s="83">
        <f t="shared" si="649"/>
        <v>0</v>
      </c>
      <c r="X714" s="83"/>
      <c r="Y714" s="83"/>
      <c r="Z714" s="83"/>
      <c r="AA714" s="83">
        <f t="shared" si="672"/>
        <v>1678.5</v>
      </c>
      <c r="AB714" s="83">
        <f t="shared" si="673"/>
        <v>14.6</v>
      </c>
      <c r="AC714" s="83">
        <f t="shared" si="674"/>
        <v>0</v>
      </c>
    </row>
    <row r="715" spans="1:29" s="3" customFormat="1" ht="24.95" customHeight="1" x14ac:dyDescent="0.2">
      <c r="A715" s="23" t="s">
        <v>14</v>
      </c>
      <c r="B715" s="24">
        <v>298</v>
      </c>
      <c r="C715" s="25">
        <v>113</v>
      </c>
      <c r="D715" s="26">
        <v>11</v>
      </c>
      <c r="E715" s="27">
        <v>3</v>
      </c>
      <c r="F715" s="26" t="s">
        <v>2</v>
      </c>
      <c r="G715" s="28" t="s">
        <v>82</v>
      </c>
      <c r="H715" s="29">
        <v>200</v>
      </c>
      <c r="I715" s="30">
        <f t="shared" ref="I715:K715" si="692">I716</f>
        <v>1678.5</v>
      </c>
      <c r="J715" s="30">
        <f t="shared" si="692"/>
        <v>14.6</v>
      </c>
      <c r="K715" s="30">
        <f t="shared" si="692"/>
        <v>0</v>
      </c>
      <c r="L715" s="30"/>
      <c r="M715" s="30"/>
      <c r="N715" s="30"/>
      <c r="O715" s="30">
        <f t="shared" si="686"/>
        <v>1678.5</v>
      </c>
      <c r="P715" s="30">
        <f t="shared" si="687"/>
        <v>14.6</v>
      </c>
      <c r="Q715" s="31">
        <f t="shared" si="688"/>
        <v>0</v>
      </c>
      <c r="R715" s="65"/>
      <c r="S715" s="65"/>
      <c r="T715" s="65"/>
      <c r="U715" s="83">
        <f t="shared" si="647"/>
        <v>1678.5</v>
      </c>
      <c r="V715" s="83">
        <f t="shared" si="648"/>
        <v>14.6</v>
      </c>
      <c r="W715" s="83">
        <f t="shared" si="649"/>
        <v>0</v>
      </c>
      <c r="X715" s="83"/>
      <c r="Y715" s="83"/>
      <c r="Z715" s="83"/>
      <c r="AA715" s="83">
        <f t="shared" si="672"/>
        <v>1678.5</v>
      </c>
      <c r="AB715" s="83">
        <f t="shared" si="673"/>
        <v>14.6</v>
      </c>
      <c r="AC715" s="83">
        <f t="shared" si="674"/>
        <v>0</v>
      </c>
    </row>
    <row r="716" spans="1:29" s="3" customFormat="1" ht="28.5" customHeight="1" x14ac:dyDescent="0.2">
      <c r="A716" s="23" t="s">
        <v>13</v>
      </c>
      <c r="B716" s="24">
        <v>298</v>
      </c>
      <c r="C716" s="25">
        <v>113</v>
      </c>
      <c r="D716" s="26">
        <v>11</v>
      </c>
      <c r="E716" s="27">
        <v>3</v>
      </c>
      <c r="F716" s="26" t="s">
        <v>2</v>
      </c>
      <c r="G716" s="28" t="s">
        <v>82</v>
      </c>
      <c r="H716" s="29">
        <v>240</v>
      </c>
      <c r="I716" s="30">
        <f>420+1258.5</f>
        <v>1678.5</v>
      </c>
      <c r="J716" s="30">
        <f>4+10.6</f>
        <v>14.6</v>
      </c>
      <c r="K716" s="30"/>
      <c r="L716" s="30"/>
      <c r="M716" s="30"/>
      <c r="N716" s="30"/>
      <c r="O716" s="30">
        <f t="shared" si="686"/>
        <v>1678.5</v>
      </c>
      <c r="P716" s="30">
        <f t="shared" si="687"/>
        <v>14.6</v>
      </c>
      <c r="Q716" s="31">
        <f t="shared" si="688"/>
        <v>0</v>
      </c>
      <c r="R716" s="65"/>
      <c r="S716" s="65"/>
      <c r="T716" s="65"/>
      <c r="U716" s="83">
        <f t="shared" si="647"/>
        <v>1678.5</v>
      </c>
      <c r="V716" s="83">
        <f t="shared" si="648"/>
        <v>14.6</v>
      </c>
      <c r="W716" s="83">
        <f t="shared" si="649"/>
        <v>0</v>
      </c>
      <c r="X716" s="83"/>
      <c r="Y716" s="83"/>
      <c r="Z716" s="83"/>
      <c r="AA716" s="83">
        <f t="shared" si="672"/>
        <v>1678.5</v>
      </c>
      <c r="AB716" s="83">
        <f t="shared" si="673"/>
        <v>14.6</v>
      </c>
      <c r="AC716" s="83">
        <f t="shared" si="674"/>
        <v>0</v>
      </c>
    </row>
    <row r="717" spans="1:29" s="3" customFormat="1" ht="22.5" x14ac:dyDescent="0.2">
      <c r="A717" s="34" t="s">
        <v>336</v>
      </c>
      <c r="B717" s="24">
        <v>298</v>
      </c>
      <c r="C717" s="25">
        <v>113</v>
      </c>
      <c r="D717" s="26">
        <v>11</v>
      </c>
      <c r="E717" s="27">
        <v>4</v>
      </c>
      <c r="F717" s="26" t="s">
        <v>2</v>
      </c>
      <c r="G717" s="28" t="s">
        <v>9</v>
      </c>
      <c r="H717" s="29" t="s">
        <v>7</v>
      </c>
      <c r="I717" s="30">
        <f>I718</f>
        <v>100</v>
      </c>
      <c r="J717" s="30">
        <f t="shared" ref="J717:K717" si="693">J718</f>
        <v>100</v>
      </c>
      <c r="K717" s="30">
        <f t="shared" si="693"/>
        <v>100</v>
      </c>
      <c r="L717" s="30"/>
      <c r="M717" s="30"/>
      <c r="N717" s="30"/>
      <c r="O717" s="30">
        <f t="shared" si="686"/>
        <v>100</v>
      </c>
      <c r="P717" s="30">
        <f t="shared" si="687"/>
        <v>100</v>
      </c>
      <c r="Q717" s="31">
        <f t="shared" si="688"/>
        <v>100</v>
      </c>
      <c r="R717" s="65"/>
      <c r="S717" s="65"/>
      <c r="T717" s="65"/>
      <c r="U717" s="83">
        <f t="shared" si="647"/>
        <v>100</v>
      </c>
      <c r="V717" s="83">
        <f t="shared" si="648"/>
        <v>100</v>
      </c>
      <c r="W717" s="83">
        <f t="shared" si="649"/>
        <v>100</v>
      </c>
      <c r="X717" s="83"/>
      <c r="Y717" s="83"/>
      <c r="Z717" s="83"/>
      <c r="AA717" s="83">
        <f t="shared" si="672"/>
        <v>100</v>
      </c>
      <c r="AB717" s="83">
        <f t="shared" si="673"/>
        <v>100</v>
      </c>
      <c r="AC717" s="83">
        <f t="shared" si="674"/>
        <v>100</v>
      </c>
    </row>
    <row r="718" spans="1:29" s="3" customFormat="1" ht="24" customHeight="1" x14ac:dyDescent="0.2">
      <c r="A718" s="23" t="s">
        <v>263</v>
      </c>
      <c r="B718" s="24">
        <v>298</v>
      </c>
      <c r="C718" s="25">
        <v>113</v>
      </c>
      <c r="D718" s="26">
        <v>11</v>
      </c>
      <c r="E718" s="27">
        <v>4</v>
      </c>
      <c r="F718" s="26" t="s">
        <v>2</v>
      </c>
      <c r="G718" s="28" t="s">
        <v>79</v>
      </c>
      <c r="H718" s="29" t="s">
        <v>7</v>
      </c>
      <c r="I718" s="30">
        <f>I719</f>
        <v>100</v>
      </c>
      <c r="J718" s="30">
        <f t="shared" ref="J718:K718" si="694">J719</f>
        <v>100</v>
      </c>
      <c r="K718" s="30">
        <f t="shared" si="694"/>
        <v>100</v>
      </c>
      <c r="L718" s="30"/>
      <c r="M718" s="30"/>
      <c r="N718" s="30"/>
      <c r="O718" s="30">
        <f t="shared" si="686"/>
        <v>100</v>
      </c>
      <c r="P718" s="30">
        <f t="shared" si="687"/>
        <v>100</v>
      </c>
      <c r="Q718" s="31">
        <f t="shared" si="688"/>
        <v>100</v>
      </c>
      <c r="R718" s="65"/>
      <c r="S718" s="65"/>
      <c r="T718" s="65"/>
      <c r="U718" s="83">
        <f t="shared" si="647"/>
        <v>100</v>
      </c>
      <c r="V718" s="83">
        <f t="shared" si="648"/>
        <v>100</v>
      </c>
      <c r="W718" s="83">
        <f t="shared" si="649"/>
        <v>100</v>
      </c>
      <c r="X718" s="83"/>
      <c r="Y718" s="83"/>
      <c r="Z718" s="83"/>
      <c r="AA718" s="83">
        <f t="shared" si="672"/>
        <v>100</v>
      </c>
      <c r="AB718" s="83">
        <f t="shared" si="673"/>
        <v>100</v>
      </c>
      <c r="AC718" s="83">
        <f t="shared" si="674"/>
        <v>100</v>
      </c>
    </row>
    <row r="719" spans="1:29" s="3" customFormat="1" ht="26.45" customHeight="1" x14ac:dyDescent="0.2">
      <c r="A719" s="23" t="s">
        <v>81</v>
      </c>
      <c r="B719" s="24">
        <v>298</v>
      </c>
      <c r="C719" s="25">
        <v>113</v>
      </c>
      <c r="D719" s="26">
        <v>11</v>
      </c>
      <c r="E719" s="27">
        <v>4</v>
      </c>
      <c r="F719" s="26" t="s">
        <v>2</v>
      </c>
      <c r="G719" s="28" t="s">
        <v>79</v>
      </c>
      <c r="H719" s="29">
        <v>600</v>
      </c>
      <c r="I719" s="30">
        <f>I720</f>
        <v>100</v>
      </c>
      <c r="J719" s="30">
        <f t="shared" ref="J719:K719" si="695">J720</f>
        <v>100</v>
      </c>
      <c r="K719" s="30">
        <f t="shared" si="695"/>
        <v>100</v>
      </c>
      <c r="L719" s="30"/>
      <c r="M719" s="30"/>
      <c r="N719" s="30"/>
      <c r="O719" s="30">
        <f t="shared" si="686"/>
        <v>100</v>
      </c>
      <c r="P719" s="30">
        <f t="shared" si="687"/>
        <v>100</v>
      </c>
      <c r="Q719" s="31">
        <f t="shared" si="688"/>
        <v>100</v>
      </c>
      <c r="R719" s="65"/>
      <c r="S719" s="65"/>
      <c r="T719" s="65"/>
      <c r="U719" s="83">
        <f t="shared" si="647"/>
        <v>100</v>
      </c>
      <c r="V719" s="83">
        <f t="shared" si="648"/>
        <v>100</v>
      </c>
      <c r="W719" s="83">
        <f t="shared" si="649"/>
        <v>100</v>
      </c>
      <c r="X719" s="83"/>
      <c r="Y719" s="83"/>
      <c r="Z719" s="83"/>
      <c r="AA719" s="83">
        <f t="shared" si="672"/>
        <v>100</v>
      </c>
      <c r="AB719" s="83">
        <f t="shared" si="673"/>
        <v>100</v>
      </c>
      <c r="AC719" s="83">
        <f t="shared" si="674"/>
        <v>100</v>
      </c>
    </row>
    <row r="720" spans="1:29" s="3" customFormat="1" ht="22.5" x14ac:dyDescent="0.2">
      <c r="A720" s="23" t="s">
        <v>80</v>
      </c>
      <c r="B720" s="24">
        <v>298</v>
      </c>
      <c r="C720" s="25">
        <v>113</v>
      </c>
      <c r="D720" s="26">
        <v>11</v>
      </c>
      <c r="E720" s="27">
        <v>4</v>
      </c>
      <c r="F720" s="26" t="s">
        <v>2</v>
      </c>
      <c r="G720" s="28" t="s">
        <v>79</v>
      </c>
      <c r="H720" s="29">
        <v>630</v>
      </c>
      <c r="I720" s="30">
        <v>100</v>
      </c>
      <c r="J720" s="30">
        <v>100</v>
      </c>
      <c r="K720" s="30">
        <v>100</v>
      </c>
      <c r="L720" s="30"/>
      <c r="M720" s="30"/>
      <c r="N720" s="30"/>
      <c r="O720" s="30">
        <f t="shared" si="686"/>
        <v>100</v>
      </c>
      <c r="P720" s="30">
        <f t="shared" si="687"/>
        <v>100</v>
      </c>
      <c r="Q720" s="31">
        <f t="shared" si="688"/>
        <v>100</v>
      </c>
      <c r="R720" s="65"/>
      <c r="S720" s="65"/>
      <c r="T720" s="65"/>
      <c r="U720" s="83">
        <f t="shared" ref="U720:U786" si="696">O720+R720</f>
        <v>100</v>
      </c>
      <c r="V720" s="83">
        <f t="shared" ref="V720:V786" si="697">P720+S720</f>
        <v>100</v>
      </c>
      <c r="W720" s="83">
        <f t="shared" ref="W720:W786" si="698">Q720+T720</f>
        <v>100</v>
      </c>
      <c r="X720" s="83"/>
      <c r="Y720" s="83"/>
      <c r="Z720" s="83"/>
      <c r="AA720" s="83">
        <f t="shared" si="672"/>
        <v>100</v>
      </c>
      <c r="AB720" s="83">
        <f t="shared" si="673"/>
        <v>100</v>
      </c>
      <c r="AC720" s="83">
        <f t="shared" si="674"/>
        <v>100</v>
      </c>
    </row>
    <row r="721" spans="1:29" s="3" customFormat="1" x14ac:dyDescent="0.2">
      <c r="A721" s="34" t="s">
        <v>363</v>
      </c>
      <c r="B721" s="24">
        <v>298</v>
      </c>
      <c r="C721" s="25">
        <v>113</v>
      </c>
      <c r="D721" s="26">
        <v>11</v>
      </c>
      <c r="E721" s="27">
        <v>5</v>
      </c>
      <c r="F721" s="26" t="s">
        <v>2</v>
      </c>
      <c r="G721" s="28" t="s">
        <v>9</v>
      </c>
      <c r="H721" s="29" t="s">
        <v>7</v>
      </c>
      <c r="I721" s="30">
        <f>I722</f>
        <v>132.19999999999999</v>
      </c>
      <c r="J721" s="30">
        <f t="shared" ref="J721:K723" si="699">J722</f>
        <v>132.19999999999999</v>
      </c>
      <c r="K721" s="30">
        <f t="shared" si="699"/>
        <v>132.19999999999999</v>
      </c>
      <c r="L721" s="30"/>
      <c r="M721" s="30"/>
      <c r="N721" s="30"/>
      <c r="O721" s="30">
        <f t="shared" si="686"/>
        <v>132.19999999999999</v>
      </c>
      <c r="P721" s="30">
        <f t="shared" si="687"/>
        <v>132.19999999999999</v>
      </c>
      <c r="Q721" s="31">
        <f t="shared" si="688"/>
        <v>132.19999999999999</v>
      </c>
      <c r="R721" s="65"/>
      <c r="S721" s="65"/>
      <c r="T721" s="65"/>
      <c r="U721" s="83">
        <f t="shared" si="696"/>
        <v>132.19999999999999</v>
      </c>
      <c r="V721" s="83">
        <f t="shared" si="697"/>
        <v>132.19999999999999</v>
      </c>
      <c r="W721" s="83">
        <f t="shared" si="698"/>
        <v>132.19999999999999</v>
      </c>
      <c r="X721" s="83"/>
      <c r="Y721" s="83"/>
      <c r="Z721" s="83"/>
      <c r="AA721" s="83">
        <f t="shared" si="672"/>
        <v>132.19999999999999</v>
      </c>
      <c r="AB721" s="83">
        <f t="shared" si="673"/>
        <v>132.19999999999999</v>
      </c>
      <c r="AC721" s="83">
        <f t="shared" si="674"/>
        <v>132.19999999999999</v>
      </c>
    </row>
    <row r="722" spans="1:29" s="3" customFormat="1" ht="20.45" customHeight="1" x14ac:dyDescent="0.2">
      <c r="A722" s="32" t="s">
        <v>288</v>
      </c>
      <c r="B722" s="24">
        <v>298</v>
      </c>
      <c r="C722" s="25">
        <v>113</v>
      </c>
      <c r="D722" s="26">
        <v>11</v>
      </c>
      <c r="E722" s="27">
        <v>5</v>
      </c>
      <c r="F722" s="26" t="s">
        <v>2</v>
      </c>
      <c r="G722" s="28" t="s">
        <v>93</v>
      </c>
      <c r="H722" s="29" t="s">
        <v>7</v>
      </c>
      <c r="I722" s="30">
        <f>I723</f>
        <v>132.19999999999999</v>
      </c>
      <c r="J722" s="30">
        <f t="shared" si="699"/>
        <v>132.19999999999999</v>
      </c>
      <c r="K722" s="30">
        <f t="shared" si="699"/>
        <v>132.19999999999999</v>
      </c>
      <c r="L722" s="30"/>
      <c r="M722" s="30"/>
      <c r="N722" s="30"/>
      <c r="O722" s="30">
        <f t="shared" si="686"/>
        <v>132.19999999999999</v>
      </c>
      <c r="P722" s="30">
        <f t="shared" si="687"/>
        <v>132.19999999999999</v>
      </c>
      <c r="Q722" s="31">
        <f t="shared" si="688"/>
        <v>132.19999999999999</v>
      </c>
      <c r="R722" s="65"/>
      <c r="S722" s="65"/>
      <c r="T722" s="65"/>
      <c r="U722" s="83">
        <f t="shared" si="696"/>
        <v>132.19999999999999</v>
      </c>
      <c r="V722" s="83">
        <f t="shared" si="697"/>
        <v>132.19999999999999</v>
      </c>
      <c r="W722" s="83">
        <f t="shared" si="698"/>
        <v>132.19999999999999</v>
      </c>
      <c r="X722" s="83"/>
      <c r="Y722" s="83"/>
      <c r="Z722" s="83"/>
      <c r="AA722" s="83">
        <f t="shared" si="672"/>
        <v>132.19999999999999</v>
      </c>
      <c r="AB722" s="83">
        <f t="shared" si="673"/>
        <v>132.19999999999999</v>
      </c>
      <c r="AC722" s="83">
        <f t="shared" si="674"/>
        <v>132.19999999999999</v>
      </c>
    </row>
    <row r="723" spans="1:29" s="3" customFormat="1" ht="22.5" x14ac:dyDescent="0.2">
      <c r="A723" s="23" t="s">
        <v>14</v>
      </c>
      <c r="B723" s="24">
        <v>298</v>
      </c>
      <c r="C723" s="25">
        <v>113</v>
      </c>
      <c r="D723" s="26">
        <v>11</v>
      </c>
      <c r="E723" s="27">
        <v>5</v>
      </c>
      <c r="F723" s="26" t="s">
        <v>2</v>
      </c>
      <c r="G723" s="28" t="s">
        <v>93</v>
      </c>
      <c r="H723" s="29">
        <v>200</v>
      </c>
      <c r="I723" s="30">
        <f>I724</f>
        <v>132.19999999999999</v>
      </c>
      <c r="J723" s="30">
        <f t="shared" si="699"/>
        <v>132.19999999999999</v>
      </c>
      <c r="K723" s="30">
        <f t="shared" si="699"/>
        <v>132.19999999999999</v>
      </c>
      <c r="L723" s="30"/>
      <c r="M723" s="30"/>
      <c r="N723" s="30"/>
      <c r="O723" s="30">
        <f t="shared" si="686"/>
        <v>132.19999999999999</v>
      </c>
      <c r="P723" s="30">
        <f t="shared" si="687"/>
        <v>132.19999999999999</v>
      </c>
      <c r="Q723" s="31">
        <f t="shared" si="688"/>
        <v>132.19999999999999</v>
      </c>
      <c r="R723" s="65"/>
      <c r="S723" s="65"/>
      <c r="T723" s="65"/>
      <c r="U723" s="83">
        <f t="shared" si="696"/>
        <v>132.19999999999999</v>
      </c>
      <c r="V723" s="83">
        <f t="shared" si="697"/>
        <v>132.19999999999999</v>
      </c>
      <c r="W723" s="83">
        <f t="shared" si="698"/>
        <v>132.19999999999999</v>
      </c>
      <c r="X723" s="83"/>
      <c r="Y723" s="83"/>
      <c r="Z723" s="83"/>
      <c r="AA723" s="83">
        <f t="shared" si="672"/>
        <v>132.19999999999999</v>
      </c>
      <c r="AB723" s="83">
        <f t="shared" si="673"/>
        <v>132.19999999999999</v>
      </c>
      <c r="AC723" s="83">
        <f t="shared" si="674"/>
        <v>132.19999999999999</v>
      </c>
    </row>
    <row r="724" spans="1:29" s="3" customFormat="1" ht="27.95" customHeight="1" x14ac:dyDescent="0.2">
      <c r="A724" s="23" t="s">
        <v>13</v>
      </c>
      <c r="B724" s="24">
        <v>298</v>
      </c>
      <c r="C724" s="25">
        <v>113</v>
      </c>
      <c r="D724" s="26">
        <v>11</v>
      </c>
      <c r="E724" s="27">
        <v>5</v>
      </c>
      <c r="F724" s="26" t="s">
        <v>2</v>
      </c>
      <c r="G724" s="28" t="s">
        <v>93</v>
      </c>
      <c r="H724" s="29">
        <v>240</v>
      </c>
      <c r="I724" s="30">
        <v>132.19999999999999</v>
      </c>
      <c r="J724" s="30">
        <v>132.19999999999999</v>
      </c>
      <c r="K724" s="30">
        <v>132.19999999999999</v>
      </c>
      <c r="L724" s="30"/>
      <c r="M724" s="30"/>
      <c r="N724" s="30"/>
      <c r="O724" s="30">
        <f t="shared" si="686"/>
        <v>132.19999999999999</v>
      </c>
      <c r="P724" s="30">
        <f t="shared" si="687"/>
        <v>132.19999999999999</v>
      </c>
      <c r="Q724" s="31">
        <f t="shared" si="688"/>
        <v>132.19999999999999</v>
      </c>
      <c r="R724" s="65"/>
      <c r="S724" s="65"/>
      <c r="T724" s="65"/>
      <c r="U724" s="83">
        <f t="shared" si="696"/>
        <v>132.19999999999999</v>
      </c>
      <c r="V724" s="83">
        <f t="shared" si="697"/>
        <v>132.19999999999999</v>
      </c>
      <c r="W724" s="83">
        <f t="shared" si="698"/>
        <v>132.19999999999999</v>
      </c>
      <c r="X724" s="83"/>
      <c r="Y724" s="83"/>
      <c r="Z724" s="83"/>
      <c r="AA724" s="83">
        <f t="shared" si="672"/>
        <v>132.19999999999999</v>
      </c>
      <c r="AB724" s="83">
        <f t="shared" si="673"/>
        <v>132.19999999999999</v>
      </c>
      <c r="AC724" s="83">
        <f t="shared" si="674"/>
        <v>132.19999999999999</v>
      </c>
    </row>
    <row r="725" spans="1:29" s="3" customFormat="1" ht="24.95" customHeight="1" x14ac:dyDescent="0.2">
      <c r="A725" s="23" t="s">
        <v>76</v>
      </c>
      <c r="B725" s="24">
        <v>298</v>
      </c>
      <c r="C725" s="25">
        <v>300</v>
      </c>
      <c r="D725" s="26" t="s">
        <v>7</v>
      </c>
      <c r="E725" s="27" t="s">
        <v>7</v>
      </c>
      <c r="F725" s="26" t="s">
        <v>7</v>
      </c>
      <c r="G725" s="28" t="s">
        <v>7</v>
      </c>
      <c r="H725" s="29" t="s">
        <v>7</v>
      </c>
      <c r="I725" s="30">
        <f>I726+I743+I753</f>
        <v>18953.599999999999</v>
      </c>
      <c r="J725" s="30">
        <f t="shared" ref="J725:K725" si="700">J726+J743+J753</f>
        <v>18879.400000000001</v>
      </c>
      <c r="K725" s="30">
        <f t="shared" si="700"/>
        <v>19175.100000000002</v>
      </c>
      <c r="L725" s="30">
        <f>L726</f>
        <v>379.09661999999997</v>
      </c>
      <c r="M725" s="30">
        <f t="shared" ref="M725:N725" si="701">M726</f>
        <v>0</v>
      </c>
      <c r="N725" s="30">
        <f t="shared" si="701"/>
        <v>0</v>
      </c>
      <c r="O725" s="30">
        <f t="shared" si="686"/>
        <v>19332.696619999999</v>
      </c>
      <c r="P725" s="30">
        <f t="shared" si="687"/>
        <v>18879.400000000001</v>
      </c>
      <c r="Q725" s="31">
        <f t="shared" si="688"/>
        <v>19175.100000000002</v>
      </c>
      <c r="R725" s="65">
        <f>R726+R743</f>
        <v>110</v>
      </c>
      <c r="S725" s="65">
        <f t="shared" ref="S725:T725" si="702">S726+S743</f>
        <v>105</v>
      </c>
      <c r="T725" s="65">
        <f t="shared" si="702"/>
        <v>105</v>
      </c>
      <c r="U725" s="83">
        <f t="shared" si="696"/>
        <v>19442.696619999999</v>
      </c>
      <c r="V725" s="83">
        <f t="shared" si="697"/>
        <v>18984.400000000001</v>
      </c>
      <c r="W725" s="83">
        <f t="shared" si="698"/>
        <v>19280.100000000002</v>
      </c>
      <c r="X725" s="83"/>
      <c r="Y725" s="83"/>
      <c r="Z725" s="83"/>
      <c r="AA725" s="83">
        <f t="shared" si="672"/>
        <v>19442.696619999999</v>
      </c>
      <c r="AB725" s="83">
        <f t="shared" si="673"/>
        <v>18984.400000000001</v>
      </c>
      <c r="AC725" s="83">
        <f t="shared" si="674"/>
        <v>19280.100000000002</v>
      </c>
    </row>
    <row r="726" spans="1:29" s="3" customFormat="1" ht="24" customHeight="1" x14ac:dyDescent="0.2">
      <c r="A726" s="23" t="s">
        <v>75</v>
      </c>
      <c r="B726" s="24">
        <v>298</v>
      </c>
      <c r="C726" s="25">
        <v>309</v>
      </c>
      <c r="D726" s="26" t="s">
        <v>7</v>
      </c>
      <c r="E726" s="27" t="s">
        <v>7</v>
      </c>
      <c r="F726" s="26" t="s">
        <v>7</v>
      </c>
      <c r="G726" s="28" t="s">
        <v>7</v>
      </c>
      <c r="H726" s="29" t="s">
        <v>7</v>
      </c>
      <c r="I726" s="30">
        <f>I727</f>
        <v>17682.899999999998</v>
      </c>
      <c r="J726" s="30">
        <f t="shared" ref="J726:K726" si="703">J727</f>
        <v>17613.7</v>
      </c>
      <c r="K726" s="30">
        <f t="shared" si="703"/>
        <v>18195.800000000003</v>
      </c>
      <c r="L726" s="30">
        <f>L727</f>
        <v>379.09661999999997</v>
      </c>
      <c r="M726" s="30">
        <f t="shared" ref="M726:N726" si="704">M727</f>
        <v>0</v>
      </c>
      <c r="N726" s="30">
        <f t="shared" si="704"/>
        <v>0</v>
      </c>
      <c r="O726" s="30">
        <f t="shared" si="686"/>
        <v>18061.996619999998</v>
      </c>
      <c r="P726" s="30">
        <f t="shared" si="687"/>
        <v>17613.7</v>
      </c>
      <c r="Q726" s="31">
        <f t="shared" si="688"/>
        <v>18195.800000000003</v>
      </c>
      <c r="R726" s="65">
        <f>R727</f>
        <v>0</v>
      </c>
      <c r="S726" s="65">
        <f t="shared" ref="S726:T726" si="705">S727</f>
        <v>0</v>
      </c>
      <c r="T726" s="65">
        <f t="shared" si="705"/>
        <v>0</v>
      </c>
      <c r="U726" s="83">
        <f t="shared" si="696"/>
        <v>18061.996619999998</v>
      </c>
      <c r="V726" s="83">
        <f t="shared" si="697"/>
        <v>17613.7</v>
      </c>
      <c r="W726" s="83">
        <f t="shared" si="698"/>
        <v>18195.800000000003</v>
      </c>
      <c r="X726" s="83"/>
      <c r="Y726" s="83"/>
      <c r="Z726" s="83"/>
      <c r="AA726" s="83">
        <f t="shared" si="672"/>
        <v>18061.996619999998</v>
      </c>
      <c r="AB726" s="83">
        <f t="shared" si="673"/>
        <v>17613.7</v>
      </c>
      <c r="AC726" s="83">
        <f t="shared" si="674"/>
        <v>18195.800000000003</v>
      </c>
    </row>
    <row r="727" spans="1:29" s="3" customFormat="1" ht="67.5" x14ac:dyDescent="0.2">
      <c r="A727" s="34" t="s">
        <v>340</v>
      </c>
      <c r="B727" s="24">
        <v>298</v>
      </c>
      <c r="C727" s="25">
        <v>309</v>
      </c>
      <c r="D727" s="26" t="s">
        <v>66</v>
      </c>
      <c r="E727" s="27" t="s">
        <v>3</v>
      </c>
      <c r="F727" s="26" t="s">
        <v>2</v>
      </c>
      <c r="G727" s="28" t="s">
        <v>9</v>
      </c>
      <c r="H727" s="29" t="s">
        <v>7</v>
      </c>
      <c r="I727" s="30">
        <f>I728+I733+I740</f>
        <v>17682.899999999998</v>
      </c>
      <c r="J727" s="30">
        <f t="shared" ref="J727:K727" si="706">J728+J733+J740</f>
        <v>17613.7</v>
      </c>
      <c r="K727" s="30">
        <f t="shared" si="706"/>
        <v>18195.800000000003</v>
      </c>
      <c r="L727" s="30">
        <f>L728+L733</f>
        <v>379.09661999999997</v>
      </c>
      <c r="M727" s="30">
        <f t="shared" ref="M727:N727" si="707">M728+M733</f>
        <v>0</v>
      </c>
      <c r="N727" s="30">
        <f t="shared" si="707"/>
        <v>0</v>
      </c>
      <c r="O727" s="30">
        <f t="shared" si="686"/>
        <v>18061.996619999998</v>
      </c>
      <c r="P727" s="30">
        <f t="shared" si="687"/>
        <v>17613.7</v>
      </c>
      <c r="Q727" s="31">
        <f t="shared" si="688"/>
        <v>18195.800000000003</v>
      </c>
      <c r="R727" s="65">
        <f>R733</f>
        <v>0</v>
      </c>
      <c r="S727" s="65"/>
      <c r="T727" s="65"/>
      <c r="U727" s="83">
        <f t="shared" si="696"/>
        <v>18061.996619999998</v>
      </c>
      <c r="V727" s="83">
        <f t="shared" si="697"/>
        <v>17613.7</v>
      </c>
      <c r="W727" s="83">
        <f t="shared" si="698"/>
        <v>18195.800000000003</v>
      </c>
      <c r="X727" s="83"/>
      <c r="Y727" s="83"/>
      <c r="Z727" s="83"/>
      <c r="AA727" s="83">
        <f t="shared" si="672"/>
        <v>18061.996619999998</v>
      </c>
      <c r="AB727" s="83">
        <f t="shared" si="673"/>
        <v>17613.7</v>
      </c>
      <c r="AC727" s="83">
        <f t="shared" si="674"/>
        <v>18195.800000000003</v>
      </c>
    </row>
    <row r="728" spans="1:29" s="3" customFormat="1" ht="22.5" x14ac:dyDescent="0.2">
      <c r="A728" s="23" t="s">
        <v>15</v>
      </c>
      <c r="B728" s="24">
        <v>298</v>
      </c>
      <c r="C728" s="25">
        <v>309</v>
      </c>
      <c r="D728" s="26" t="s">
        <v>66</v>
      </c>
      <c r="E728" s="27" t="s">
        <v>3</v>
      </c>
      <c r="F728" s="26" t="s">
        <v>2</v>
      </c>
      <c r="G728" s="28" t="s">
        <v>11</v>
      </c>
      <c r="H728" s="29" t="s">
        <v>7</v>
      </c>
      <c r="I728" s="30">
        <f>I729+I731</f>
        <v>3062.9</v>
      </c>
      <c r="J728" s="30">
        <f t="shared" ref="J728:K728" si="708">J729+J731</f>
        <v>3155.7</v>
      </c>
      <c r="K728" s="30">
        <f t="shared" si="708"/>
        <v>3273.5</v>
      </c>
      <c r="L728" s="30"/>
      <c r="M728" s="30"/>
      <c r="N728" s="30"/>
      <c r="O728" s="30">
        <f t="shared" si="686"/>
        <v>3062.9</v>
      </c>
      <c r="P728" s="30">
        <f t="shared" si="687"/>
        <v>3155.7</v>
      </c>
      <c r="Q728" s="31">
        <f t="shared" si="688"/>
        <v>3273.5</v>
      </c>
      <c r="R728" s="65"/>
      <c r="S728" s="65"/>
      <c r="T728" s="65"/>
      <c r="U728" s="83">
        <f t="shared" si="696"/>
        <v>3062.9</v>
      </c>
      <c r="V728" s="83">
        <f t="shared" si="697"/>
        <v>3155.7</v>
      </c>
      <c r="W728" s="83">
        <f t="shared" si="698"/>
        <v>3273.5</v>
      </c>
      <c r="X728" s="83"/>
      <c r="Y728" s="83"/>
      <c r="Z728" s="83"/>
      <c r="AA728" s="83">
        <f t="shared" si="672"/>
        <v>3062.9</v>
      </c>
      <c r="AB728" s="83">
        <f t="shared" si="673"/>
        <v>3155.7</v>
      </c>
      <c r="AC728" s="83">
        <f t="shared" si="674"/>
        <v>3273.5</v>
      </c>
    </row>
    <row r="729" spans="1:29" s="3" customFormat="1" ht="45" x14ac:dyDescent="0.2">
      <c r="A729" s="23" t="s">
        <v>6</v>
      </c>
      <c r="B729" s="24">
        <v>298</v>
      </c>
      <c r="C729" s="25">
        <v>309</v>
      </c>
      <c r="D729" s="26" t="s">
        <v>66</v>
      </c>
      <c r="E729" s="27" t="s">
        <v>3</v>
      </c>
      <c r="F729" s="26" t="s">
        <v>2</v>
      </c>
      <c r="G729" s="28" t="s">
        <v>11</v>
      </c>
      <c r="H729" s="29">
        <v>100</v>
      </c>
      <c r="I729" s="30">
        <f>I730</f>
        <v>3003.9</v>
      </c>
      <c r="J729" s="30">
        <f t="shared" ref="J729:K729" si="709">J730</f>
        <v>3096.7</v>
      </c>
      <c r="K729" s="30">
        <f t="shared" si="709"/>
        <v>3214.5</v>
      </c>
      <c r="L729" s="30"/>
      <c r="M729" s="30"/>
      <c r="N729" s="30"/>
      <c r="O729" s="30">
        <f t="shared" si="686"/>
        <v>3003.9</v>
      </c>
      <c r="P729" s="30">
        <f t="shared" si="687"/>
        <v>3096.7</v>
      </c>
      <c r="Q729" s="31">
        <f t="shared" si="688"/>
        <v>3214.5</v>
      </c>
      <c r="R729" s="65"/>
      <c r="S729" s="65"/>
      <c r="T729" s="65"/>
      <c r="U729" s="83">
        <f t="shared" si="696"/>
        <v>3003.9</v>
      </c>
      <c r="V729" s="83">
        <f t="shared" si="697"/>
        <v>3096.7</v>
      </c>
      <c r="W729" s="83">
        <f t="shared" si="698"/>
        <v>3214.5</v>
      </c>
      <c r="X729" s="83"/>
      <c r="Y729" s="83"/>
      <c r="Z729" s="83"/>
      <c r="AA729" s="83">
        <f t="shared" si="672"/>
        <v>3003.9</v>
      </c>
      <c r="AB729" s="83">
        <f t="shared" si="673"/>
        <v>3096.7</v>
      </c>
      <c r="AC729" s="83">
        <f t="shared" si="674"/>
        <v>3214.5</v>
      </c>
    </row>
    <row r="730" spans="1:29" s="3" customFormat="1" ht="22.5" x14ac:dyDescent="0.2">
      <c r="A730" s="23" t="s">
        <v>5</v>
      </c>
      <c r="B730" s="24">
        <v>298</v>
      </c>
      <c r="C730" s="25">
        <v>309</v>
      </c>
      <c r="D730" s="26" t="s">
        <v>66</v>
      </c>
      <c r="E730" s="27" t="s">
        <v>3</v>
      </c>
      <c r="F730" s="26" t="s">
        <v>2</v>
      </c>
      <c r="G730" s="28" t="s">
        <v>11</v>
      </c>
      <c r="H730" s="29">
        <v>120</v>
      </c>
      <c r="I730" s="30">
        <v>3003.9</v>
      </c>
      <c r="J730" s="30">
        <v>3096.7</v>
      </c>
      <c r="K730" s="30">
        <v>3214.5</v>
      </c>
      <c r="L730" s="30"/>
      <c r="M730" s="30"/>
      <c r="N730" s="30"/>
      <c r="O730" s="30">
        <f t="shared" si="686"/>
        <v>3003.9</v>
      </c>
      <c r="P730" s="30">
        <f t="shared" si="687"/>
        <v>3096.7</v>
      </c>
      <c r="Q730" s="31">
        <f t="shared" si="688"/>
        <v>3214.5</v>
      </c>
      <c r="R730" s="65"/>
      <c r="S730" s="65"/>
      <c r="T730" s="65"/>
      <c r="U730" s="83">
        <f t="shared" si="696"/>
        <v>3003.9</v>
      </c>
      <c r="V730" s="83">
        <f t="shared" si="697"/>
        <v>3096.7</v>
      </c>
      <c r="W730" s="83">
        <f t="shared" si="698"/>
        <v>3214.5</v>
      </c>
      <c r="X730" s="83"/>
      <c r="Y730" s="83"/>
      <c r="Z730" s="83"/>
      <c r="AA730" s="83">
        <f t="shared" si="672"/>
        <v>3003.9</v>
      </c>
      <c r="AB730" s="83">
        <f t="shared" si="673"/>
        <v>3096.7</v>
      </c>
      <c r="AC730" s="83">
        <f t="shared" si="674"/>
        <v>3214.5</v>
      </c>
    </row>
    <row r="731" spans="1:29" s="3" customFormat="1" ht="22.5" x14ac:dyDescent="0.2">
      <c r="A731" s="23" t="s">
        <v>14</v>
      </c>
      <c r="B731" s="24">
        <v>298</v>
      </c>
      <c r="C731" s="25">
        <v>309</v>
      </c>
      <c r="D731" s="26" t="s">
        <v>66</v>
      </c>
      <c r="E731" s="27" t="s">
        <v>3</v>
      </c>
      <c r="F731" s="26" t="s">
        <v>2</v>
      </c>
      <c r="G731" s="28" t="s">
        <v>11</v>
      </c>
      <c r="H731" s="29">
        <v>200</v>
      </c>
      <c r="I731" s="30">
        <f>I732</f>
        <v>59</v>
      </c>
      <c r="J731" s="30">
        <f t="shared" ref="J731:K731" si="710">J732</f>
        <v>59</v>
      </c>
      <c r="K731" s="30">
        <f t="shared" si="710"/>
        <v>59</v>
      </c>
      <c r="L731" s="30"/>
      <c r="M731" s="30"/>
      <c r="N731" s="30"/>
      <c r="O731" s="30">
        <f t="shared" si="686"/>
        <v>59</v>
      </c>
      <c r="P731" s="30">
        <f t="shared" si="687"/>
        <v>59</v>
      </c>
      <c r="Q731" s="31">
        <f t="shared" si="688"/>
        <v>59</v>
      </c>
      <c r="R731" s="65"/>
      <c r="S731" s="65"/>
      <c r="T731" s="65"/>
      <c r="U731" s="83">
        <f t="shared" si="696"/>
        <v>59</v>
      </c>
      <c r="V731" s="83">
        <f t="shared" si="697"/>
        <v>59</v>
      </c>
      <c r="W731" s="83">
        <f t="shared" si="698"/>
        <v>59</v>
      </c>
      <c r="X731" s="83"/>
      <c r="Y731" s="83"/>
      <c r="Z731" s="83"/>
      <c r="AA731" s="83">
        <f t="shared" si="672"/>
        <v>59</v>
      </c>
      <c r="AB731" s="83">
        <f t="shared" si="673"/>
        <v>59</v>
      </c>
      <c r="AC731" s="83">
        <f t="shared" si="674"/>
        <v>59</v>
      </c>
    </row>
    <row r="732" spans="1:29" s="3" customFormat="1" ht="22.5" x14ac:dyDescent="0.2">
      <c r="A732" s="23" t="s">
        <v>13</v>
      </c>
      <c r="B732" s="24">
        <v>298</v>
      </c>
      <c r="C732" s="25">
        <v>309</v>
      </c>
      <c r="D732" s="26" t="s">
        <v>66</v>
      </c>
      <c r="E732" s="27" t="s">
        <v>3</v>
      </c>
      <c r="F732" s="26" t="s">
        <v>2</v>
      </c>
      <c r="G732" s="28" t="s">
        <v>11</v>
      </c>
      <c r="H732" s="29">
        <v>240</v>
      </c>
      <c r="I732" s="30">
        <v>59</v>
      </c>
      <c r="J732" s="30">
        <v>59</v>
      </c>
      <c r="K732" s="30">
        <v>59</v>
      </c>
      <c r="L732" s="30"/>
      <c r="M732" s="30"/>
      <c r="N732" s="30"/>
      <c r="O732" s="30">
        <f t="shared" si="686"/>
        <v>59</v>
      </c>
      <c r="P732" s="30">
        <f t="shared" si="687"/>
        <v>59</v>
      </c>
      <c r="Q732" s="31">
        <f t="shared" si="688"/>
        <v>59</v>
      </c>
      <c r="R732" s="65"/>
      <c r="S732" s="65"/>
      <c r="T732" s="65"/>
      <c r="U732" s="83">
        <f t="shared" si="696"/>
        <v>59</v>
      </c>
      <c r="V732" s="83">
        <f t="shared" si="697"/>
        <v>59</v>
      </c>
      <c r="W732" s="83">
        <f t="shared" si="698"/>
        <v>59</v>
      </c>
      <c r="X732" s="83"/>
      <c r="Y732" s="83"/>
      <c r="Z732" s="83"/>
      <c r="AA732" s="83">
        <f t="shared" si="672"/>
        <v>59</v>
      </c>
      <c r="AB732" s="83">
        <f t="shared" si="673"/>
        <v>59</v>
      </c>
      <c r="AC732" s="83">
        <f t="shared" si="674"/>
        <v>59</v>
      </c>
    </row>
    <row r="733" spans="1:29" s="3" customFormat="1" ht="22.5" x14ac:dyDescent="0.2">
      <c r="A733" s="23" t="s">
        <v>74</v>
      </c>
      <c r="B733" s="24">
        <v>298</v>
      </c>
      <c r="C733" s="25">
        <v>309</v>
      </c>
      <c r="D733" s="26" t="s">
        <v>66</v>
      </c>
      <c r="E733" s="27" t="s">
        <v>3</v>
      </c>
      <c r="F733" s="26" t="s">
        <v>2</v>
      </c>
      <c r="G733" s="28" t="s">
        <v>70</v>
      </c>
      <c r="H733" s="29" t="s">
        <v>7</v>
      </c>
      <c r="I733" s="30">
        <f t="shared" ref="I733:K733" si="711">I734+I736+I738</f>
        <v>14461.999999999998</v>
      </c>
      <c r="J733" s="30">
        <f t="shared" si="711"/>
        <v>14370</v>
      </c>
      <c r="K733" s="30">
        <f t="shared" si="711"/>
        <v>14834.300000000001</v>
      </c>
      <c r="L733" s="30">
        <f>L736</f>
        <v>379.09661999999997</v>
      </c>
      <c r="M733" s="30">
        <f t="shared" ref="M733:N733" si="712">M736</f>
        <v>0</v>
      </c>
      <c r="N733" s="30">
        <f t="shared" si="712"/>
        <v>0</v>
      </c>
      <c r="O733" s="30">
        <f t="shared" si="686"/>
        <v>14841.096619999998</v>
      </c>
      <c r="P733" s="30">
        <f t="shared" si="687"/>
        <v>14370</v>
      </c>
      <c r="Q733" s="31">
        <f t="shared" si="688"/>
        <v>14834.300000000001</v>
      </c>
      <c r="R733" s="65">
        <f>R736+R738</f>
        <v>0</v>
      </c>
      <c r="S733" s="65"/>
      <c r="T733" s="65"/>
      <c r="U733" s="83">
        <f t="shared" si="696"/>
        <v>14841.096619999998</v>
      </c>
      <c r="V733" s="83">
        <f t="shared" si="697"/>
        <v>14370</v>
      </c>
      <c r="W733" s="83">
        <f t="shared" si="698"/>
        <v>14834.300000000001</v>
      </c>
      <c r="X733" s="83"/>
      <c r="Y733" s="83"/>
      <c r="Z733" s="83"/>
      <c r="AA733" s="83">
        <f t="shared" si="672"/>
        <v>14841.096619999998</v>
      </c>
      <c r="AB733" s="83">
        <f t="shared" si="673"/>
        <v>14370</v>
      </c>
      <c r="AC733" s="83">
        <f t="shared" si="674"/>
        <v>14834.300000000001</v>
      </c>
    </row>
    <row r="734" spans="1:29" s="3" customFormat="1" ht="45" x14ac:dyDescent="0.2">
      <c r="A734" s="23" t="s">
        <v>6</v>
      </c>
      <c r="B734" s="24">
        <v>298</v>
      </c>
      <c r="C734" s="25">
        <v>309</v>
      </c>
      <c r="D734" s="26" t="s">
        <v>66</v>
      </c>
      <c r="E734" s="27" t="s">
        <v>3</v>
      </c>
      <c r="F734" s="26" t="s">
        <v>2</v>
      </c>
      <c r="G734" s="28" t="s">
        <v>70</v>
      </c>
      <c r="H734" s="29">
        <v>100</v>
      </c>
      <c r="I734" s="30">
        <f t="shared" ref="I734:K734" si="713">I735</f>
        <v>8769.2999999999993</v>
      </c>
      <c r="J734" s="30">
        <f t="shared" si="713"/>
        <v>9187.5</v>
      </c>
      <c r="K734" s="30">
        <f t="shared" si="713"/>
        <v>9499.1</v>
      </c>
      <c r="L734" s="30"/>
      <c r="M734" s="30"/>
      <c r="N734" s="30"/>
      <c r="O734" s="30">
        <f t="shared" si="686"/>
        <v>8769.2999999999993</v>
      </c>
      <c r="P734" s="30">
        <f t="shared" si="687"/>
        <v>9187.5</v>
      </c>
      <c r="Q734" s="31">
        <f t="shared" si="688"/>
        <v>9499.1</v>
      </c>
      <c r="R734" s="65"/>
      <c r="S734" s="65"/>
      <c r="T734" s="65"/>
      <c r="U734" s="83">
        <f t="shared" si="696"/>
        <v>8769.2999999999993</v>
      </c>
      <c r="V734" s="83">
        <f t="shared" si="697"/>
        <v>9187.5</v>
      </c>
      <c r="W734" s="83">
        <f t="shared" si="698"/>
        <v>9499.1</v>
      </c>
      <c r="X734" s="83"/>
      <c r="Y734" s="83"/>
      <c r="Z734" s="83"/>
      <c r="AA734" s="83">
        <f t="shared" si="672"/>
        <v>8769.2999999999993</v>
      </c>
      <c r="AB734" s="83">
        <f t="shared" si="673"/>
        <v>9187.5</v>
      </c>
      <c r="AC734" s="83">
        <f t="shared" si="674"/>
        <v>9499.1</v>
      </c>
    </row>
    <row r="735" spans="1:29" s="3" customFormat="1" x14ac:dyDescent="0.2">
      <c r="A735" s="23" t="s">
        <v>73</v>
      </c>
      <c r="B735" s="24">
        <v>298</v>
      </c>
      <c r="C735" s="25">
        <v>309</v>
      </c>
      <c r="D735" s="26" t="s">
        <v>66</v>
      </c>
      <c r="E735" s="27" t="s">
        <v>3</v>
      </c>
      <c r="F735" s="26" t="s">
        <v>2</v>
      </c>
      <c r="G735" s="28" t="s">
        <v>70</v>
      </c>
      <c r="H735" s="29">
        <v>110</v>
      </c>
      <c r="I735" s="30">
        <f>8629.3+140</f>
        <v>8769.2999999999993</v>
      </c>
      <c r="J735" s="30">
        <v>9187.5</v>
      </c>
      <c r="K735" s="30">
        <v>9499.1</v>
      </c>
      <c r="L735" s="30"/>
      <c r="M735" s="30"/>
      <c r="N735" s="30"/>
      <c r="O735" s="30">
        <f t="shared" si="686"/>
        <v>8769.2999999999993</v>
      </c>
      <c r="P735" s="30">
        <f t="shared" si="687"/>
        <v>9187.5</v>
      </c>
      <c r="Q735" s="31">
        <f t="shared" si="688"/>
        <v>9499.1</v>
      </c>
      <c r="R735" s="65"/>
      <c r="S735" s="65"/>
      <c r="T735" s="65"/>
      <c r="U735" s="83">
        <f t="shared" si="696"/>
        <v>8769.2999999999993</v>
      </c>
      <c r="V735" s="83">
        <f t="shared" si="697"/>
        <v>9187.5</v>
      </c>
      <c r="W735" s="83">
        <f t="shared" si="698"/>
        <v>9499.1</v>
      </c>
      <c r="X735" s="83"/>
      <c r="Y735" s="83"/>
      <c r="Z735" s="83"/>
      <c r="AA735" s="83">
        <f t="shared" si="672"/>
        <v>8769.2999999999993</v>
      </c>
      <c r="AB735" s="83">
        <f t="shared" si="673"/>
        <v>9187.5</v>
      </c>
      <c r="AC735" s="83">
        <f t="shared" si="674"/>
        <v>9499.1</v>
      </c>
    </row>
    <row r="736" spans="1:29" s="3" customFormat="1" ht="22.5" x14ac:dyDescent="0.2">
      <c r="A736" s="23" t="s">
        <v>14</v>
      </c>
      <c r="B736" s="24">
        <v>298</v>
      </c>
      <c r="C736" s="25">
        <v>309</v>
      </c>
      <c r="D736" s="26" t="s">
        <v>66</v>
      </c>
      <c r="E736" s="27" t="s">
        <v>3</v>
      </c>
      <c r="F736" s="26" t="s">
        <v>2</v>
      </c>
      <c r="G736" s="28" t="s">
        <v>70</v>
      </c>
      <c r="H736" s="29">
        <v>200</v>
      </c>
      <c r="I736" s="30">
        <f t="shared" ref="I736:K736" si="714">I737</f>
        <v>5679.8</v>
      </c>
      <c r="J736" s="30">
        <f t="shared" si="714"/>
        <v>5169.6000000000004</v>
      </c>
      <c r="K736" s="30">
        <f t="shared" si="714"/>
        <v>5322.3</v>
      </c>
      <c r="L736" s="30">
        <f>L737</f>
        <v>379.09661999999997</v>
      </c>
      <c r="M736" s="30">
        <f t="shared" ref="M736:N736" si="715">M737</f>
        <v>0</v>
      </c>
      <c r="N736" s="30">
        <f t="shared" si="715"/>
        <v>0</v>
      </c>
      <c r="O736" s="30">
        <f t="shared" si="686"/>
        <v>6058.8966200000004</v>
      </c>
      <c r="P736" s="30">
        <f t="shared" si="687"/>
        <v>5169.6000000000004</v>
      </c>
      <c r="Q736" s="31">
        <f t="shared" si="688"/>
        <v>5322.3</v>
      </c>
      <c r="R736" s="65">
        <f>R737</f>
        <v>-3.9660000000000002</v>
      </c>
      <c r="S736" s="65"/>
      <c r="T736" s="65"/>
      <c r="U736" s="83">
        <f t="shared" si="696"/>
        <v>6054.9306200000001</v>
      </c>
      <c r="V736" s="83">
        <f t="shared" si="697"/>
        <v>5169.6000000000004</v>
      </c>
      <c r="W736" s="83">
        <f t="shared" si="698"/>
        <v>5322.3</v>
      </c>
      <c r="X736" s="83"/>
      <c r="Y736" s="83"/>
      <c r="Z736" s="83"/>
      <c r="AA736" s="83">
        <f t="shared" si="672"/>
        <v>6054.9306200000001</v>
      </c>
      <c r="AB736" s="83">
        <f t="shared" si="673"/>
        <v>5169.6000000000004</v>
      </c>
      <c r="AC736" s="83">
        <f t="shared" si="674"/>
        <v>5322.3</v>
      </c>
    </row>
    <row r="737" spans="1:29" s="3" customFormat="1" ht="22.5" x14ac:dyDescent="0.2">
      <c r="A737" s="23" t="s">
        <v>13</v>
      </c>
      <c r="B737" s="24">
        <v>298</v>
      </c>
      <c r="C737" s="25">
        <v>309</v>
      </c>
      <c r="D737" s="26" t="s">
        <v>66</v>
      </c>
      <c r="E737" s="27" t="s">
        <v>3</v>
      </c>
      <c r="F737" s="26" t="s">
        <v>2</v>
      </c>
      <c r="G737" s="28" t="s">
        <v>70</v>
      </c>
      <c r="H737" s="29">
        <v>240</v>
      </c>
      <c r="I737" s="30">
        <v>5679.8</v>
      </c>
      <c r="J737" s="30">
        <v>5169.6000000000004</v>
      </c>
      <c r="K737" s="30">
        <v>5322.3</v>
      </c>
      <c r="L737" s="30">
        <v>379.09661999999997</v>
      </c>
      <c r="M737" s="30">
        <v>0</v>
      </c>
      <c r="N737" s="30">
        <v>0</v>
      </c>
      <c r="O737" s="30">
        <f t="shared" si="686"/>
        <v>6058.8966200000004</v>
      </c>
      <c r="P737" s="30">
        <f t="shared" si="687"/>
        <v>5169.6000000000004</v>
      </c>
      <c r="Q737" s="31">
        <f t="shared" si="688"/>
        <v>5322.3</v>
      </c>
      <c r="R737" s="65">
        <f>-3.966</f>
        <v>-3.9660000000000002</v>
      </c>
      <c r="S737" s="65"/>
      <c r="T737" s="65"/>
      <c r="U737" s="83">
        <f t="shared" si="696"/>
        <v>6054.9306200000001</v>
      </c>
      <c r="V737" s="83">
        <f t="shared" si="697"/>
        <v>5169.6000000000004</v>
      </c>
      <c r="W737" s="83">
        <f t="shared" si="698"/>
        <v>5322.3</v>
      </c>
      <c r="X737" s="83"/>
      <c r="Y737" s="83"/>
      <c r="Z737" s="83"/>
      <c r="AA737" s="83">
        <f t="shared" si="672"/>
        <v>6054.9306200000001</v>
      </c>
      <c r="AB737" s="83">
        <f t="shared" si="673"/>
        <v>5169.6000000000004</v>
      </c>
      <c r="AC737" s="83">
        <f t="shared" si="674"/>
        <v>5322.3</v>
      </c>
    </row>
    <row r="738" spans="1:29" s="3" customFormat="1" x14ac:dyDescent="0.2">
      <c r="A738" s="23" t="s">
        <v>72</v>
      </c>
      <c r="B738" s="24">
        <v>298</v>
      </c>
      <c r="C738" s="25">
        <v>309</v>
      </c>
      <c r="D738" s="26" t="s">
        <v>66</v>
      </c>
      <c r="E738" s="27" t="s">
        <v>3</v>
      </c>
      <c r="F738" s="26" t="s">
        <v>2</v>
      </c>
      <c r="G738" s="28" t="s">
        <v>70</v>
      </c>
      <c r="H738" s="29">
        <v>800</v>
      </c>
      <c r="I738" s="30">
        <f t="shared" ref="I738:K738" si="716">I739</f>
        <v>12.9</v>
      </c>
      <c r="J738" s="30">
        <f t="shared" si="716"/>
        <v>12.9</v>
      </c>
      <c r="K738" s="30">
        <f t="shared" si="716"/>
        <v>12.9</v>
      </c>
      <c r="L738" s="30"/>
      <c r="M738" s="30"/>
      <c r="N738" s="30"/>
      <c r="O738" s="30">
        <f t="shared" si="686"/>
        <v>12.9</v>
      </c>
      <c r="P738" s="30">
        <f t="shared" si="687"/>
        <v>12.9</v>
      </c>
      <c r="Q738" s="31">
        <f t="shared" si="688"/>
        <v>12.9</v>
      </c>
      <c r="R738" s="65">
        <f>R739</f>
        <v>3.9660000000000002</v>
      </c>
      <c r="S738" s="65"/>
      <c r="T738" s="65"/>
      <c r="U738" s="83">
        <f t="shared" si="696"/>
        <v>16.866</v>
      </c>
      <c r="V738" s="83">
        <f t="shared" si="697"/>
        <v>12.9</v>
      </c>
      <c r="W738" s="83">
        <f t="shared" si="698"/>
        <v>12.9</v>
      </c>
      <c r="X738" s="83"/>
      <c r="Y738" s="83"/>
      <c r="Z738" s="83"/>
      <c r="AA738" s="83">
        <f t="shared" si="672"/>
        <v>16.866</v>
      </c>
      <c r="AB738" s="83">
        <f t="shared" si="673"/>
        <v>12.9</v>
      </c>
      <c r="AC738" s="83">
        <f t="shared" si="674"/>
        <v>12.9</v>
      </c>
    </row>
    <row r="739" spans="1:29" s="3" customFormat="1" x14ac:dyDescent="0.2">
      <c r="A739" s="23" t="s">
        <v>71</v>
      </c>
      <c r="B739" s="24">
        <v>298</v>
      </c>
      <c r="C739" s="25">
        <v>309</v>
      </c>
      <c r="D739" s="26" t="s">
        <v>66</v>
      </c>
      <c r="E739" s="27" t="s">
        <v>3</v>
      </c>
      <c r="F739" s="26" t="s">
        <v>2</v>
      </c>
      <c r="G739" s="28" t="s">
        <v>70</v>
      </c>
      <c r="H739" s="29">
        <v>850</v>
      </c>
      <c r="I739" s="30">
        <v>12.9</v>
      </c>
      <c r="J739" s="30">
        <v>12.9</v>
      </c>
      <c r="K739" s="30">
        <v>12.9</v>
      </c>
      <c r="L739" s="30"/>
      <c r="M739" s="30"/>
      <c r="N739" s="30"/>
      <c r="O739" s="30">
        <f t="shared" si="686"/>
        <v>12.9</v>
      </c>
      <c r="P739" s="30">
        <f t="shared" si="687"/>
        <v>12.9</v>
      </c>
      <c r="Q739" s="31">
        <f t="shared" si="688"/>
        <v>12.9</v>
      </c>
      <c r="R739" s="65">
        <v>3.9660000000000002</v>
      </c>
      <c r="S739" s="65"/>
      <c r="T739" s="65"/>
      <c r="U739" s="83">
        <f t="shared" si="696"/>
        <v>16.866</v>
      </c>
      <c r="V739" s="83">
        <f t="shared" si="697"/>
        <v>12.9</v>
      </c>
      <c r="W739" s="83">
        <f t="shared" si="698"/>
        <v>12.9</v>
      </c>
      <c r="X739" s="83"/>
      <c r="Y739" s="83"/>
      <c r="Z739" s="83"/>
      <c r="AA739" s="83">
        <f t="shared" si="672"/>
        <v>16.866</v>
      </c>
      <c r="AB739" s="83">
        <f t="shared" si="673"/>
        <v>12.9</v>
      </c>
      <c r="AC739" s="83">
        <f t="shared" si="674"/>
        <v>12.9</v>
      </c>
    </row>
    <row r="740" spans="1:29" s="3" customFormat="1" ht="33.75" x14ac:dyDescent="0.2">
      <c r="A740" s="23" t="s">
        <v>69</v>
      </c>
      <c r="B740" s="24">
        <v>298</v>
      </c>
      <c r="C740" s="25">
        <v>309</v>
      </c>
      <c r="D740" s="26" t="s">
        <v>66</v>
      </c>
      <c r="E740" s="27" t="s">
        <v>3</v>
      </c>
      <c r="F740" s="26" t="s">
        <v>2</v>
      </c>
      <c r="G740" s="28" t="s">
        <v>68</v>
      </c>
      <c r="H740" s="29" t="s">
        <v>7</v>
      </c>
      <c r="I740" s="30">
        <f>I741</f>
        <v>158</v>
      </c>
      <c r="J740" s="30">
        <f t="shared" ref="J740:K740" si="717">J741</f>
        <v>88</v>
      </c>
      <c r="K740" s="30">
        <f t="shared" si="717"/>
        <v>88</v>
      </c>
      <c r="L740" s="30"/>
      <c r="M740" s="30"/>
      <c r="N740" s="30"/>
      <c r="O740" s="30">
        <f t="shared" si="686"/>
        <v>158</v>
      </c>
      <c r="P740" s="30">
        <f t="shared" si="687"/>
        <v>88</v>
      </c>
      <c r="Q740" s="31">
        <f t="shared" si="688"/>
        <v>88</v>
      </c>
      <c r="R740" s="65"/>
      <c r="S740" s="65"/>
      <c r="T740" s="65"/>
      <c r="U740" s="83">
        <f t="shared" si="696"/>
        <v>158</v>
      </c>
      <c r="V740" s="83">
        <f t="shared" si="697"/>
        <v>88</v>
      </c>
      <c r="W740" s="83">
        <f t="shared" si="698"/>
        <v>88</v>
      </c>
      <c r="X740" s="83"/>
      <c r="Y740" s="83"/>
      <c r="Z740" s="83"/>
      <c r="AA740" s="83">
        <f t="shared" si="672"/>
        <v>158</v>
      </c>
      <c r="AB740" s="83">
        <f t="shared" si="673"/>
        <v>88</v>
      </c>
      <c r="AC740" s="83">
        <f t="shared" si="674"/>
        <v>88</v>
      </c>
    </row>
    <row r="741" spans="1:29" s="3" customFormat="1" ht="22.5" x14ac:dyDescent="0.2">
      <c r="A741" s="23" t="s">
        <v>14</v>
      </c>
      <c r="B741" s="24">
        <v>298</v>
      </c>
      <c r="C741" s="25">
        <v>309</v>
      </c>
      <c r="D741" s="26" t="s">
        <v>66</v>
      </c>
      <c r="E741" s="27" t="s">
        <v>3</v>
      </c>
      <c r="F741" s="26" t="s">
        <v>2</v>
      </c>
      <c r="G741" s="28" t="s">
        <v>68</v>
      </c>
      <c r="H741" s="29">
        <v>200</v>
      </c>
      <c r="I741" s="30">
        <f>I742</f>
        <v>158</v>
      </c>
      <c r="J741" s="30">
        <f t="shared" ref="J741:K741" si="718">J742</f>
        <v>88</v>
      </c>
      <c r="K741" s="30">
        <f t="shared" si="718"/>
        <v>88</v>
      </c>
      <c r="L741" s="30"/>
      <c r="M741" s="30"/>
      <c r="N741" s="30"/>
      <c r="O741" s="30">
        <f t="shared" si="686"/>
        <v>158</v>
      </c>
      <c r="P741" s="30">
        <f t="shared" si="687"/>
        <v>88</v>
      </c>
      <c r="Q741" s="31">
        <f t="shared" si="688"/>
        <v>88</v>
      </c>
      <c r="R741" s="65"/>
      <c r="S741" s="65"/>
      <c r="T741" s="65"/>
      <c r="U741" s="83">
        <f t="shared" si="696"/>
        <v>158</v>
      </c>
      <c r="V741" s="83">
        <f t="shared" si="697"/>
        <v>88</v>
      </c>
      <c r="W741" s="83">
        <f t="shared" si="698"/>
        <v>88</v>
      </c>
      <c r="X741" s="83"/>
      <c r="Y741" s="83"/>
      <c r="Z741" s="83"/>
      <c r="AA741" s="83">
        <f t="shared" si="672"/>
        <v>158</v>
      </c>
      <c r="AB741" s="83">
        <f t="shared" si="673"/>
        <v>88</v>
      </c>
      <c r="AC741" s="83">
        <f t="shared" si="674"/>
        <v>88</v>
      </c>
    </row>
    <row r="742" spans="1:29" s="3" customFormat="1" ht="22.5" x14ac:dyDescent="0.2">
      <c r="A742" s="23" t="s">
        <v>13</v>
      </c>
      <c r="B742" s="24">
        <v>298</v>
      </c>
      <c r="C742" s="25">
        <v>309</v>
      </c>
      <c r="D742" s="26" t="s">
        <v>66</v>
      </c>
      <c r="E742" s="27" t="s">
        <v>3</v>
      </c>
      <c r="F742" s="26" t="s">
        <v>2</v>
      </c>
      <c r="G742" s="28" t="s">
        <v>68</v>
      </c>
      <c r="H742" s="29">
        <v>240</v>
      </c>
      <c r="I742" s="30">
        <v>158</v>
      </c>
      <c r="J742" s="30">
        <v>88</v>
      </c>
      <c r="K742" s="30">
        <v>88</v>
      </c>
      <c r="L742" s="30"/>
      <c r="M742" s="30"/>
      <c r="N742" s="30"/>
      <c r="O742" s="30">
        <f t="shared" si="686"/>
        <v>158</v>
      </c>
      <c r="P742" s="30">
        <f t="shared" si="687"/>
        <v>88</v>
      </c>
      <c r="Q742" s="31">
        <f t="shared" si="688"/>
        <v>88</v>
      </c>
      <c r="R742" s="65"/>
      <c r="S742" s="65"/>
      <c r="T742" s="65"/>
      <c r="U742" s="83">
        <f t="shared" si="696"/>
        <v>158</v>
      </c>
      <c r="V742" s="83">
        <f t="shared" si="697"/>
        <v>88</v>
      </c>
      <c r="W742" s="83">
        <f t="shared" si="698"/>
        <v>88</v>
      </c>
      <c r="X742" s="83"/>
      <c r="Y742" s="83"/>
      <c r="Z742" s="83"/>
      <c r="AA742" s="83">
        <f t="shared" si="672"/>
        <v>158</v>
      </c>
      <c r="AB742" s="83">
        <f t="shared" si="673"/>
        <v>88</v>
      </c>
      <c r="AC742" s="83">
        <f t="shared" si="674"/>
        <v>88</v>
      </c>
    </row>
    <row r="743" spans="1:29" s="3" customFormat="1" ht="21" customHeight="1" x14ac:dyDescent="0.2">
      <c r="A743" s="23" t="s">
        <v>67</v>
      </c>
      <c r="B743" s="24">
        <v>298</v>
      </c>
      <c r="C743" s="25">
        <v>310</v>
      </c>
      <c r="D743" s="26" t="s">
        <v>7</v>
      </c>
      <c r="E743" s="27" t="s">
        <v>7</v>
      </c>
      <c r="F743" s="26" t="s">
        <v>7</v>
      </c>
      <c r="G743" s="28" t="s">
        <v>7</v>
      </c>
      <c r="H743" s="29" t="s">
        <v>7</v>
      </c>
      <c r="I743" s="30">
        <f>I744</f>
        <v>1260.7</v>
      </c>
      <c r="J743" s="30">
        <f t="shared" ref="J743:K743" si="719">J744</f>
        <v>1255.7</v>
      </c>
      <c r="K743" s="30">
        <f t="shared" si="719"/>
        <v>969.3</v>
      </c>
      <c r="L743" s="30"/>
      <c r="M743" s="30"/>
      <c r="N743" s="30"/>
      <c r="O743" s="30">
        <f t="shared" si="686"/>
        <v>1260.7</v>
      </c>
      <c r="P743" s="30">
        <f t="shared" si="687"/>
        <v>1255.7</v>
      </c>
      <c r="Q743" s="31">
        <f t="shared" si="688"/>
        <v>969.3</v>
      </c>
      <c r="R743" s="65">
        <f>R744</f>
        <v>110</v>
      </c>
      <c r="S743" s="65">
        <f t="shared" ref="S743:T743" si="720">S744</f>
        <v>105</v>
      </c>
      <c r="T743" s="65">
        <f t="shared" si="720"/>
        <v>105</v>
      </c>
      <c r="U743" s="83">
        <f t="shared" si="696"/>
        <v>1370.7</v>
      </c>
      <c r="V743" s="83">
        <f t="shared" si="697"/>
        <v>1360.7</v>
      </c>
      <c r="W743" s="83">
        <f t="shared" si="698"/>
        <v>1074.3</v>
      </c>
      <c r="X743" s="83"/>
      <c r="Y743" s="83"/>
      <c r="Z743" s="83"/>
      <c r="AA743" s="83">
        <f t="shared" si="672"/>
        <v>1370.7</v>
      </c>
      <c r="AB743" s="83">
        <f t="shared" si="673"/>
        <v>1360.7</v>
      </c>
      <c r="AC743" s="83">
        <f t="shared" si="674"/>
        <v>1074.3</v>
      </c>
    </row>
    <row r="744" spans="1:29" s="3" customFormat="1" ht="67.5" x14ac:dyDescent="0.2">
      <c r="A744" s="34" t="s">
        <v>340</v>
      </c>
      <c r="B744" s="24">
        <v>298</v>
      </c>
      <c r="C744" s="25">
        <v>310</v>
      </c>
      <c r="D744" s="26" t="s">
        <v>66</v>
      </c>
      <c r="E744" s="27" t="s">
        <v>3</v>
      </c>
      <c r="F744" s="26" t="s">
        <v>2</v>
      </c>
      <c r="G744" s="28" t="s">
        <v>9</v>
      </c>
      <c r="H744" s="29" t="s">
        <v>7</v>
      </c>
      <c r="I744" s="30">
        <f>I745+I750</f>
        <v>1260.7</v>
      </c>
      <c r="J744" s="30">
        <f t="shared" ref="J744:K744" si="721">J745+J750</f>
        <v>1255.7</v>
      </c>
      <c r="K744" s="30">
        <f t="shared" si="721"/>
        <v>969.3</v>
      </c>
      <c r="L744" s="30"/>
      <c r="M744" s="30"/>
      <c r="N744" s="30"/>
      <c r="O744" s="30">
        <f t="shared" si="686"/>
        <v>1260.7</v>
      </c>
      <c r="P744" s="30">
        <f t="shared" si="687"/>
        <v>1255.7</v>
      </c>
      <c r="Q744" s="31">
        <f t="shared" si="688"/>
        <v>969.3</v>
      </c>
      <c r="R744" s="65">
        <f>R745</f>
        <v>110</v>
      </c>
      <c r="S744" s="65">
        <f t="shared" ref="S744:T744" si="722">S745</f>
        <v>105</v>
      </c>
      <c r="T744" s="65">
        <f t="shared" si="722"/>
        <v>105</v>
      </c>
      <c r="U744" s="83">
        <f t="shared" si="696"/>
        <v>1370.7</v>
      </c>
      <c r="V744" s="83">
        <f t="shared" si="697"/>
        <v>1360.7</v>
      </c>
      <c r="W744" s="83">
        <f t="shared" si="698"/>
        <v>1074.3</v>
      </c>
      <c r="X744" s="83"/>
      <c r="Y744" s="83"/>
      <c r="Z744" s="83"/>
      <c r="AA744" s="83">
        <f t="shared" si="672"/>
        <v>1370.7</v>
      </c>
      <c r="AB744" s="83">
        <f t="shared" si="673"/>
        <v>1360.7</v>
      </c>
      <c r="AC744" s="83">
        <f t="shared" si="674"/>
        <v>1074.3</v>
      </c>
    </row>
    <row r="745" spans="1:29" s="3" customFormat="1" ht="22.5" x14ac:dyDescent="0.2">
      <c r="A745" s="23" t="s">
        <v>279</v>
      </c>
      <c r="B745" s="24">
        <v>298</v>
      </c>
      <c r="C745" s="25">
        <v>310</v>
      </c>
      <c r="D745" s="26" t="s">
        <v>66</v>
      </c>
      <c r="E745" s="27" t="s">
        <v>3</v>
      </c>
      <c r="F745" s="26" t="s">
        <v>2</v>
      </c>
      <c r="G745" s="28" t="s">
        <v>65</v>
      </c>
      <c r="H745" s="29" t="s">
        <v>7</v>
      </c>
      <c r="I745" s="30">
        <f>I748+I746</f>
        <v>115</v>
      </c>
      <c r="J745" s="30">
        <f t="shared" ref="J745:K745" si="723">J748+J746</f>
        <v>110</v>
      </c>
      <c r="K745" s="30">
        <f t="shared" si="723"/>
        <v>110</v>
      </c>
      <c r="L745" s="30"/>
      <c r="M745" s="30"/>
      <c r="N745" s="30"/>
      <c r="O745" s="30">
        <f t="shared" si="686"/>
        <v>115</v>
      </c>
      <c r="P745" s="30">
        <f t="shared" si="687"/>
        <v>110</v>
      </c>
      <c r="Q745" s="31">
        <f t="shared" si="688"/>
        <v>110</v>
      </c>
      <c r="R745" s="65">
        <f>R748</f>
        <v>110</v>
      </c>
      <c r="S745" s="65">
        <f t="shared" ref="S745:T745" si="724">S748</f>
        <v>105</v>
      </c>
      <c r="T745" s="65">
        <f t="shared" si="724"/>
        <v>105</v>
      </c>
      <c r="U745" s="83">
        <f t="shared" si="696"/>
        <v>225</v>
      </c>
      <c r="V745" s="83">
        <f t="shared" si="697"/>
        <v>215</v>
      </c>
      <c r="W745" s="83">
        <f t="shared" si="698"/>
        <v>215</v>
      </c>
      <c r="X745" s="83"/>
      <c r="Y745" s="83"/>
      <c r="Z745" s="83"/>
      <c r="AA745" s="83">
        <f t="shared" si="672"/>
        <v>225</v>
      </c>
      <c r="AB745" s="83">
        <f t="shared" si="673"/>
        <v>215</v>
      </c>
      <c r="AC745" s="83">
        <f t="shared" si="674"/>
        <v>215</v>
      </c>
    </row>
    <row r="746" spans="1:29" s="3" customFormat="1" ht="22.5" x14ac:dyDescent="0.2">
      <c r="A746" s="23" t="s">
        <v>14</v>
      </c>
      <c r="B746" s="24">
        <v>298</v>
      </c>
      <c r="C746" s="25">
        <v>310</v>
      </c>
      <c r="D746" s="26" t="s">
        <v>66</v>
      </c>
      <c r="E746" s="27" t="s">
        <v>3</v>
      </c>
      <c r="F746" s="26" t="s">
        <v>2</v>
      </c>
      <c r="G746" s="28" t="s">
        <v>65</v>
      </c>
      <c r="H746" s="29">
        <v>200</v>
      </c>
      <c r="I746" s="30">
        <f>I747</f>
        <v>5</v>
      </c>
      <c r="J746" s="30">
        <f t="shared" ref="J746:K746" si="725">J747</f>
        <v>5</v>
      </c>
      <c r="K746" s="30">
        <f t="shared" si="725"/>
        <v>5</v>
      </c>
      <c r="L746" s="30"/>
      <c r="M746" s="30"/>
      <c r="N746" s="30"/>
      <c r="O746" s="30">
        <f t="shared" si="686"/>
        <v>5</v>
      </c>
      <c r="P746" s="30">
        <f t="shared" si="687"/>
        <v>5</v>
      </c>
      <c r="Q746" s="31">
        <f t="shared" si="688"/>
        <v>5</v>
      </c>
      <c r="R746" s="65"/>
      <c r="S746" s="65"/>
      <c r="T746" s="65"/>
      <c r="U746" s="83">
        <f t="shared" si="696"/>
        <v>5</v>
      </c>
      <c r="V746" s="83">
        <f t="shared" si="697"/>
        <v>5</v>
      </c>
      <c r="W746" s="83">
        <f t="shared" si="698"/>
        <v>5</v>
      </c>
      <c r="X746" s="83"/>
      <c r="Y746" s="83"/>
      <c r="Z746" s="83"/>
      <c r="AA746" s="83">
        <f t="shared" si="672"/>
        <v>5</v>
      </c>
      <c r="AB746" s="83">
        <f t="shared" si="673"/>
        <v>5</v>
      </c>
      <c r="AC746" s="83">
        <f t="shared" si="674"/>
        <v>5</v>
      </c>
    </row>
    <row r="747" spans="1:29" s="3" customFormat="1" ht="22.5" x14ac:dyDescent="0.2">
      <c r="A747" s="23" t="s">
        <v>13</v>
      </c>
      <c r="B747" s="24">
        <v>298</v>
      </c>
      <c r="C747" s="25">
        <v>310</v>
      </c>
      <c r="D747" s="26" t="s">
        <v>66</v>
      </c>
      <c r="E747" s="27" t="s">
        <v>3</v>
      </c>
      <c r="F747" s="26" t="s">
        <v>2</v>
      </c>
      <c r="G747" s="28" t="s">
        <v>65</v>
      </c>
      <c r="H747" s="29">
        <v>240</v>
      </c>
      <c r="I747" s="30">
        <v>5</v>
      </c>
      <c r="J747" s="30">
        <v>5</v>
      </c>
      <c r="K747" s="30">
        <v>5</v>
      </c>
      <c r="L747" s="30"/>
      <c r="M747" s="30"/>
      <c r="N747" s="30"/>
      <c r="O747" s="30">
        <f t="shared" si="686"/>
        <v>5</v>
      </c>
      <c r="P747" s="30">
        <f t="shared" si="687"/>
        <v>5</v>
      </c>
      <c r="Q747" s="31">
        <f t="shared" si="688"/>
        <v>5</v>
      </c>
      <c r="R747" s="65"/>
      <c r="S747" s="65"/>
      <c r="T747" s="65"/>
      <c r="U747" s="83">
        <f t="shared" si="696"/>
        <v>5</v>
      </c>
      <c r="V747" s="83">
        <f t="shared" si="697"/>
        <v>5</v>
      </c>
      <c r="W747" s="83">
        <f t="shared" si="698"/>
        <v>5</v>
      </c>
      <c r="X747" s="83"/>
      <c r="Y747" s="83"/>
      <c r="Z747" s="83"/>
      <c r="AA747" s="83">
        <f t="shared" si="672"/>
        <v>5</v>
      </c>
      <c r="AB747" s="83">
        <f t="shared" si="673"/>
        <v>5</v>
      </c>
      <c r="AC747" s="83">
        <f t="shared" si="674"/>
        <v>5</v>
      </c>
    </row>
    <row r="748" spans="1:29" s="3" customFormat="1" x14ac:dyDescent="0.2">
      <c r="A748" s="23" t="s">
        <v>29</v>
      </c>
      <c r="B748" s="24">
        <v>298</v>
      </c>
      <c r="C748" s="25">
        <v>310</v>
      </c>
      <c r="D748" s="26" t="s">
        <v>66</v>
      </c>
      <c r="E748" s="27" t="s">
        <v>3</v>
      </c>
      <c r="F748" s="26" t="s">
        <v>2</v>
      </c>
      <c r="G748" s="28" t="s">
        <v>65</v>
      </c>
      <c r="H748" s="29">
        <v>500</v>
      </c>
      <c r="I748" s="30">
        <f t="shared" ref="I748:K748" si="726">I749</f>
        <v>110</v>
      </c>
      <c r="J748" s="30">
        <f t="shared" si="726"/>
        <v>105</v>
      </c>
      <c r="K748" s="30">
        <f t="shared" si="726"/>
        <v>105</v>
      </c>
      <c r="L748" s="30"/>
      <c r="M748" s="30"/>
      <c r="N748" s="30"/>
      <c r="O748" s="30">
        <f t="shared" si="686"/>
        <v>110</v>
      </c>
      <c r="P748" s="30">
        <f t="shared" si="687"/>
        <v>105</v>
      </c>
      <c r="Q748" s="31">
        <f t="shared" si="688"/>
        <v>105</v>
      </c>
      <c r="R748" s="65">
        <f>R749</f>
        <v>110</v>
      </c>
      <c r="S748" s="65">
        <f t="shared" ref="S748:T748" si="727">S749</f>
        <v>105</v>
      </c>
      <c r="T748" s="65">
        <f t="shared" si="727"/>
        <v>105</v>
      </c>
      <c r="U748" s="83">
        <f t="shared" si="696"/>
        <v>220</v>
      </c>
      <c r="V748" s="83">
        <f t="shared" si="697"/>
        <v>210</v>
      </c>
      <c r="W748" s="83">
        <f t="shared" si="698"/>
        <v>210</v>
      </c>
      <c r="X748" s="83"/>
      <c r="Y748" s="83"/>
      <c r="Z748" s="83"/>
      <c r="AA748" s="83">
        <f t="shared" si="672"/>
        <v>220</v>
      </c>
      <c r="AB748" s="83">
        <f t="shared" si="673"/>
        <v>210</v>
      </c>
      <c r="AC748" s="83">
        <f t="shared" si="674"/>
        <v>210</v>
      </c>
    </row>
    <row r="749" spans="1:29" s="3" customFormat="1" x14ac:dyDescent="0.2">
      <c r="A749" s="23" t="s">
        <v>28</v>
      </c>
      <c r="B749" s="24">
        <v>298</v>
      </c>
      <c r="C749" s="25">
        <v>310</v>
      </c>
      <c r="D749" s="26" t="s">
        <v>66</v>
      </c>
      <c r="E749" s="27" t="s">
        <v>3</v>
      </c>
      <c r="F749" s="26" t="s">
        <v>2</v>
      </c>
      <c r="G749" s="28" t="s">
        <v>65</v>
      </c>
      <c r="H749" s="29">
        <v>540</v>
      </c>
      <c r="I749" s="30">
        <v>110</v>
      </c>
      <c r="J749" s="30">
        <v>105</v>
      </c>
      <c r="K749" s="30">
        <v>105</v>
      </c>
      <c r="L749" s="30"/>
      <c r="M749" s="30"/>
      <c r="N749" s="30"/>
      <c r="O749" s="30">
        <f t="shared" si="686"/>
        <v>110</v>
      </c>
      <c r="P749" s="30">
        <f t="shared" si="687"/>
        <v>105</v>
      </c>
      <c r="Q749" s="31">
        <f t="shared" si="688"/>
        <v>105</v>
      </c>
      <c r="R749" s="65">
        <v>110</v>
      </c>
      <c r="S749" s="65">
        <v>105</v>
      </c>
      <c r="T749" s="65">
        <v>105</v>
      </c>
      <c r="U749" s="83">
        <f t="shared" si="696"/>
        <v>220</v>
      </c>
      <c r="V749" s="83">
        <f t="shared" si="697"/>
        <v>210</v>
      </c>
      <c r="W749" s="83">
        <f t="shared" si="698"/>
        <v>210</v>
      </c>
      <c r="X749" s="83"/>
      <c r="Y749" s="83"/>
      <c r="Z749" s="83"/>
      <c r="AA749" s="83">
        <f t="shared" si="672"/>
        <v>220</v>
      </c>
      <c r="AB749" s="83">
        <f t="shared" si="673"/>
        <v>210</v>
      </c>
      <c r="AC749" s="83">
        <f t="shared" si="674"/>
        <v>210</v>
      </c>
    </row>
    <row r="750" spans="1:29" s="3" customFormat="1" ht="33.75" x14ac:dyDescent="0.2">
      <c r="A750" s="23" t="s">
        <v>364</v>
      </c>
      <c r="B750" s="24">
        <v>298</v>
      </c>
      <c r="C750" s="25">
        <v>310</v>
      </c>
      <c r="D750" s="26" t="s">
        <v>66</v>
      </c>
      <c r="E750" s="27" t="s">
        <v>3</v>
      </c>
      <c r="F750" s="26" t="s">
        <v>2</v>
      </c>
      <c r="G750" s="28">
        <v>88530</v>
      </c>
      <c r="H750" s="29"/>
      <c r="I750" s="30">
        <f>I751</f>
        <v>1145.7</v>
      </c>
      <c r="J750" s="30">
        <f t="shared" ref="J750:K751" si="728">J751</f>
        <v>1145.7</v>
      </c>
      <c r="K750" s="30">
        <f t="shared" si="728"/>
        <v>859.3</v>
      </c>
      <c r="L750" s="30"/>
      <c r="M750" s="30"/>
      <c r="N750" s="30"/>
      <c r="O750" s="30">
        <f t="shared" si="686"/>
        <v>1145.7</v>
      </c>
      <c r="P750" s="30">
        <f t="shared" si="687"/>
        <v>1145.7</v>
      </c>
      <c r="Q750" s="31">
        <f t="shared" si="688"/>
        <v>859.3</v>
      </c>
      <c r="R750" s="65"/>
      <c r="S750" s="65"/>
      <c r="T750" s="65"/>
      <c r="U750" s="83">
        <f t="shared" si="696"/>
        <v>1145.7</v>
      </c>
      <c r="V750" s="83">
        <f t="shared" si="697"/>
        <v>1145.7</v>
      </c>
      <c r="W750" s="83">
        <f t="shared" si="698"/>
        <v>859.3</v>
      </c>
      <c r="X750" s="83"/>
      <c r="Y750" s="83"/>
      <c r="Z750" s="83"/>
      <c r="AA750" s="83">
        <f t="shared" si="672"/>
        <v>1145.7</v>
      </c>
      <c r="AB750" s="83">
        <f t="shared" si="673"/>
        <v>1145.7</v>
      </c>
      <c r="AC750" s="83">
        <f t="shared" si="674"/>
        <v>859.3</v>
      </c>
    </row>
    <row r="751" spans="1:29" s="3" customFormat="1" x14ac:dyDescent="0.2">
      <c r="A751" s="23" t="s">
        <v>29</v>
      </c>
      <c r="B751" s="24">
        <v>298</v>
      </c>
      <c r="C751" s="25">
        <v>310</v>
      </c>
      <c r="D751" s="26" t="s">
        <v>66</v>
      </c>
      <c r="E751" s="27" t="s">
        <v>3</v>
      </c>
      <c r="F751" s="26" t="s">
        <v>2</v>
      </c>
      <c r="G751" s="28">
        <v>88530</v>
      </c>
      <c r="H751" s="29">
        <v>500</v>
      </c>
      <c r="I751" s="30">
        <f>I752</f>
        <v>1145.7</v>
      </c>
      <c r="J751" s="30">
        <f t="shared" si="728"/>
        <v>1145.7</v>
      </c>
      <c r="K751" s="30">
        <f t="shared" si="728"/>
        <v>859.3</v>
      </c>
      <c r="L751" s="30"/>
      <c r="M751" s="30"/>
      <c r="N751" s="30"/>
      <c r="O751" s="30">
        <f t="shared" si="686"/>
        <v>1145.7</v>
      </c>
      <c r="P751" s="30">
        <f t="shared" si="687"/>
        <v>1145.7</v>
      </c>
      <c r="Q751" s="31">
        <f t="shared" si="688"/>
        <v>859.3</v>
      </c>
      <c r="R751" s="65"/>
      <c r="S751" s="65"/>
      <c r="T751" s="65"/>
      <c r="U751" s="83">
        <f t="shared" si="696"/>
        <v>1145.7</v>
      </c>
      <c r="V751" s="83">
        <f t="shared" si="697"/>
        <v>1145.7</v>
      </c>
      <c r="W751" s="83">
        <f t="shared" si="698"/>
        <v>859.3</v>
      </c>
      <c r="X751" s="83"/>
      <c r="Y751" s="83"/>
      <c r="Z751" s="83"/>
      <c r="AA751" s="83">
        <f t="shared" si="672"/>
        <v>1145.7</v>
      </c>
      <c r="AB751" s="83">
        <f t="shared" si="673"/>
        <v>1145.7</v>
      </c>
      <c r="AC751" s="83">
        <f t="shared" si="674"/>
        <v>859.3</v>
      </c>
    </row>
    <row r="752" spans="1:29" s="3" customFormat="1" x14ac:dyDescent="0.2">
      <c r="A752" s="23" t="s">
        <v>28</v>
      </c>
      <c r="B752" s="24">
        <v>298</v>
      </c>
      <c r="C752" s="25">
        <v>310</v>
      </c>
      <c r="D752" s="26" t="s">
        <v>66</v>
      </c>
      <c r="E752" s="27" t="s">
        <v>3</v>
      </c>
      <c r="F752" s="26" t="s">
        <v>2</v>
      </c>
      <c r="G752" s="28">
        <v>88530</v>
      </c>
      <c r="H752" s="29">
        <v>540</v>
      </c>
      <c r="I752" s="30">
        <v>1145.7</v>
      </c>
      <c r="J752" s="30">
        <v>1145.7</v>
      </c>
      <c r="K752" s="30">
        <v>859.3</v>
      </c>
      <c r="L752" s="30"/>
      <c r="M752" s="30"/>
      <c r="N752" s="30"/>
      <c r="O752" s="30">
        <f t="shared" si="686"/>
        <v>1145.7</v>
      </c>
      <c r="P752" s="30">
        <f t="shared" si="687"/>
        <v>1145.7</v>
      </c>
      <c r="Q752" s="31">
        <f t="shared" si="688"/>
        <v>859.3</v>
      </c>
      <c r="R752" s="65"/>
      <c r="S752" s="65"/>
      <c r="T752" s="65"/>
      <c r="U752" s="83">
        <f t="shared" si="696"/>
        <v>1145.7</v>
      </c>
      <c r="V752" s="83">
        <f t="shared" si="697"/>
        <v>1145.7</v>
      </c>
      <c r="W752" s="83">
        <f t="shared" si="698"/>
        <v>859.3</v>
      </c>
      <c r="X752" s="83"/>
      <c r="Y752" s="83"/>
      <c r="Z752" s="83"/>
      <c r="AA752" s="83">
        <f t="shared" si="672"/>
        <v>1145.7</v>
      </c>
      <c r="AB752" s="83">
        <f t="shared" si="673"/>
        <v>1145.7</v>
      </c>
      <c r="AC752" s="83">
        <f t="shared" si="674"/>
        <v>859.3</v>
      </c>
    </row>
    <row r="753" spans="1:29" s="3" customFormat="1" ht="30.95" customHeight="1" x14ac:dyDescent="0.2">
      <c r="A753" s="23" t="s">
        <v>64</v>
      </c>
      <c r="B753" s="24">
        <v>298</v>
      </c>
      <c r="C753" s="25">
        <v>314</v>
      </c>
      <c r="D753" s="26" t="s">
        <v>7</v>
      </c>
      <c r="E753" s="27" t="s">
        <v>7</v>
      </c>
      <c r="F753" s="26" t="s">
        <v>7</v>
      </c>
      <c r="G753" s="28" t="s">
        <v>7</v>
      </c>
      <c r="H753" s="29" t="s">
        <v>7</v>
      </c>
      <c r="I753" s="30">
        <f>I754</f>
        <v>10</v>
      </c>
      <c r="J753" s="30">
        <f t="shared" ref="J753:K753" si="729">J754</f>
        <v>10</v>
      </c>
      <c r="K753" s="30">
        <f t="shared" si="729"/>
        <v>10</v>
      </c>
      <c r="L753" s="30"/>
      <c r="M753" s="30"/>
      <c r="N753" s="30"/>
      <c r="O753" s="30">
        <f t="shared" si="686"/>
        <v>10</v>
      </c>
      <c r="P753" s="30">
        <f t="shared" si="687"/>
        <v>10</v>
      </c>
      <c r="Q753" s="31">
        <f t="shared" si="688"/>
        <v>10</v>
      </c>
      <c r="R753" s="65"/>
      <c r="S753" s="65"/>
      <c r="T753" s="65"/>
      <c r="U753" s="83">
        <f t="shared" si="696"/>
        <v>10</v>
      </c>
      <c r="V753" s="83">
        <f t="shared" si="697"/>
        <v>10</v>
      </c>
      <c r="W753" s="83">
        <f t="shared" si="698"/>
        <v>10</v>
      </c>
      <c r="X753" s="83"/>
      <c r="Y753" s="83"/>
      <c r="Z753" s="83"/>
      <c r="AA753" s="83">
        <f t="shared" si="672"/>
        <v>10</v>
      </c>
      <c r="AB753" s="83">
        <f t="shared" si="673"/>
        <v>10</v>
      </c>
      <c r="AC753" s="83">
        <f t="shared" si="674"/>
        <v>10</v>
      </c>
    </row>
    <row r="754" spans="1:29" s="3" customFormat="1" ht="45" x14ac:dyDescent="0.2">
      <c r="A754" s="34" t="s">
        <v>341</v>
      </c>
      <c r="B754" s="24">
        <v>298</v>
      </c>
      <c r="C754" s="25">
        <v>314</v>
      </c>
      <c r="D754" s="26">
        <v>8</v>
      </c>
      <c r="E754" s="27" t="s">
        <v>3</v>
      </c>
      <c r="F754" s="26" t="s">
        <v>2</v>
      </c>
      <c r="G754" s="28" t="s">
        <v>9</v>
      </c>
      <c r="H754" s="29" t="s">
        <v>7</v>
      </c>
      <c r="I754" s="30">
        <f>I755</f>
        <v>10</v>
      </c>
      <c r="J754" s="30">
        <f t="shared" ref="J754:K754" si="730">J755</f>
        <v>10</v>
      </c>
      <c r="K754" s="30">
        <f t="shared" si="730"/>
        <v>10</v>
      </c>
      <c r="L754" s="30"/>
      <c r="M754" s="30"/>
      <c r="N754" s="30"/>
      <c r="O754" s="30">
        <f t="shared" si="686"/>
        <v>10</v>
      </c>
      <c r="P754" s="30">
        <f t="shared" si="687"/>
        <v>10</v>
      </c>
      <c r="Q754" s="31">
        <f t="shared" si="688"/>
        <v>10</v>
      </c>
      <c r="R754" s="65"/>
      <c r="S754" s="65"/>
      <c r="T754" s="65"/>
      <c r="U754" s="83">
        <f t="shared" si="696"/>
        <v>10</v>
      </c>
      <c r="V754" s="83">
        <f t="shared" si="697"/>
        <v>10</v>
      </c>
      <c r="W754" s="83">
        <f t="shared" si="698"/>
        <v>10</v>
      </c>
      <c r="X754" s="83"/>
      <c r="Y754" s="83"/>
      <c r="Z754" s="83"/>
      <c r="AA754" s="83">
        <f t="shared" ref="AA754:AA821" si="731">U754+X754</f>
        <v>10</v>
      </c>
      <c r="AB754" s="83">
        <f t="shared" ref="AB754:AB821" si="732">V754+Y754</f>
        <v>10</v>
      </c>
      <c r="AC754" s="83">
        <f t="shared" ref="AC754:AC821" si="733">W754+Z754</f>
        <v>10</v>
      </c>
    </row>
    <row r="755" spans="1:29" s="3" customFormat="1" ht="22.5" x14ac:dyDescent="0.2">
      <c r="A755" s="23" t="s">
        <v>63</v>
      </c>
      <c r="B755" s="24">
        <v>298</v>
      </c>
      <c r="C755" s="25">
        <v>314</v>
      </c>
      <c r="D755" s="26">
        <v>8</v>
      </c>
      <c r="E755" s="27" t="s">
        <v>3</v>
      </c>
      <c r="F755" s="26" t="s">
        <v>2</v>
      </c>
      <c r="G755" s="28" t="s">
        <v>62</v>
      </c>
      <c r="H755" s="29" t="s">
        <v>7</v>
      </c>
      <c r="I755" s="30">
        <f>I756</f>
        <v>10</v>
      </c>
      <c r="J755" s="30">
        <f t="shared" ref="J755:K755" si="734">J756</f>
        <v>10</v>
      </c>
      <c r="K755" s="30">
        <f t="shared" si="734"/>
        <v>10</v>
      </c>
      <c r="L755" s="30"/>
      <c r="M755" s="30"/>
      <c r="N755" s="30"/>
      <c r="O755" s="30">
        <f t="shared" si="686"/>
        <v>10</v>
      </c>
      <c r="P755" s="30">
        <f t="shared" si="687"/>
        <v>10</v>
      </c>
      <c r="Q755" s="31">
        <f t="shared" si="688"/>
        <v>10</v>
      </c>
      <c r="R755" s="65"/>
      <c r="S755" s="65"/>
      <c r="T755" s="65"/>
      <c r="U755" s="83">
        <f t="shared" si="696"/>
        <v>10</v>
      </c>
      <c r="V755" s="83">
        <f t="shared" si="697"/>
        <v>10</v>
      </c>
      <c r="W755" s="83">
        <f t="shared" si="698"/>
        <v>10</v>
      </c>
      <c r="X755" s="83"/>
      <c r="Y755" s="83"/>
      <c r="Z755" s="83"/>
      <c r="AA755" s="83">
        <f t="shared" si="731"/>
        <v>10</v>
      </c>
      <c r="AB755" s="83">
        <f t="shared" si="732"/>
        <v>10</v>
      </c>
      <c r="AC755" s="83">
        <f t="shared" si="733"/>
        <v>10</v>
      </c>
    </row>
    <row r="756" spans="1:29" s="3" customFormat="1" ht="22.5" x14ac:dyDescent="0.2">
      <c r="A756" s="23" t="s">
        <v>14</v>
      </c>
      <c r="B756" s="24">
        <v>298</v>
      </c>
      <c r="C756" s="25">
        <v>314</v>
      </c>
      <c r="D756" s="26">
        <v>8</v>
      </c>
      <c r="E756" s="27" t="s">
        <v>3</v>
      </c>
      <c r="F756" s="26" t="s">
        <v>2</v>
      </c>
      <c r="G756" s="28" t="s">
        <v>62</v>
      </c>
      <c r="H756" s="29">
        <v>200</v>
      </c>
      <c r="I756" s="30">
        <f>I757</f>
        <v>10</v>
      </c>
      <c r="J756" s="30">
        <f t="shared" ref="J756:K756" si="735">J757</f>
        <v>10</v>
      </c>
      <c r="K756" s="30">
        <f t="shared" si="735"/>
        <v>10</v>
      </c>
      <c r="L756" s="30"/>
      <c r="M756" s="30"/>
      <c r="N756" s="30"/>
      <c r="O756" s="30">
        <f t="shared" si="686"/>
        <v>10</v>
      </c>
      <c r="P756" s="30">
        <f t="shared" si="687"/>
        <v>10</v>
      </c>
      <c r="Q756" s="31">
        <f t="shared" si="688"/>
        <v>10</v>
      </c>
      <c r="R756" s="65"/>
      <c r="S756" s="65"/>
      <c r="T756" s="65"/>
      <c r="U756" s="83">
        <f t="shared" si="696"/>
        <v>10</v>
      </c>
      <c r="V756" s="83">
        <f t="shared" si="697"/>
        <v>10</v>
      </c>
      <c r="W756" s="83">
        <f t="shared" si="698"/>
        <v>10</v>
      </c>
      <c r="X756" s="83"/>
      <c r="Y756" s="83"/>
      <c r="Z756" s="83"/>
      <c r="AA756" s="83">
        <f t="shared" si="731"/>
        <v>10</v>
      </c>
      <c r="AB756" s="83">
        <f t="shared" si="732"/>
        <v>10</v>
      </c>
      <c r="AC756" s="83">
        <f t="shared" si="733"/>
        <v>10</v>
      </c>
    </row>
    <row r="757" spans="1:29" s="3" customFormat="1" ht="22.5" x14ac:dyDescent="0.2">
      <c r="A757" s="23" t="s">
        <v>13</v>
      </c>
      <c r="B757" s="24">
        <v>298</v>
      </c>
      <c r="C757" s="25">
        <v>314</v>
      </c>
      <c r="D757" s="26">
        <v>8</v>
      </c>
      <c r="E757" s="27" t="s">
        <v>3</v>
      </c>
      <c r="F757" s="26" t="s">
        <v>2</v>
      </c>
      <c r="G757" s="28" t="s">
        <v>62</v>
      </c>
      <c r="H757" s="29">
        <v>240</v>
      </c>
      <c r="I757" s="30">
        <v>10</v>
      </c>
      <c r="J757" s="30">
        <v>10</v>
      </c>
      <c r="K757" s="30">
        <v>10</v>
      </c>
      <c r="L757" s="30"/>
      <c r="M757" s="30"/>
      <c r="N757" s="30"/>
      <c r="O757" s="30">
        <f t="shared" si="686"/>
        <v>10</v>
      </c>
      <c r="P757" s="30">
        <f t="shared" si="687"/>
        <v>10</v>
      </c>
      <c r="Q757" s="31">
        <f t="shared" si="688"/>
        <v>10</v>
      </c>
      <c r="R757" s="65"/>
      <c r="S757" s="65"/>
      <c r="T757" s="65"/>
      <c r="U757" s="83">
        <f t="shared" si="696"/>
        <v>10</v>
      </c>
      <c r="V757" s="83">
        <f t="shared" si="697"/>
        <v>10</v>
      </c>
      <c r="W757" s="83">
        <f t="shared" si="698"/>
        <v>10</v>
      </c>
      <c r="X757" s="83"/>
      <c r="Y757" s="83"/>
      <c r="Z757" s="83"/>
      <c r="AA757" s="83">
        <f t="shared" si="731"/>
        <v>10</v>
      </c>
      <c r="AB757" s="83">
        <f t="shared" si="732"/>
        <v>10</v>
      </c>
      <c r="AC757" s="83">
        <f t="shared" si="733"/>
        <v>10</v>
      </c>
    </row>
    <row r="758" spans="1:29" s="3" customFormat="1" x14ac:dyDescent="0.2">
      <c r="A758" s="23" t="s">
        <v>61</v>
      </c>
      <c r="B758" s="24">
        <v>298</v>
      </c>
      <c r="C758" s="25">
        <v>700</v>
      </c>
      <c r="D758" s="26" t="s">
        <v>7</v>
      </c>
      <c r="E758" s="27" t="s">
        <v>7</v>
      </c>
      <c r="F758" s="26" t="s">
        <v>7</v>
      </c>
      <c r="G758" s="28" t="s">
        <v>7</v>
      </c>
      <c r="H758" s="29" t="s">
        <v>7</v>
      </c>
      <c r="I758" s="30">
        <f>I759</f>
        <v>177</v>
      </c>
      <c r="J758" s="30">
        <f t="shared" ref="J758:K758" si="736">J759</f>
        <v>177</v>
      </c>
      <c r="K758" s="30">
        <f t="shared" si="736"/>
        <v>177</v>
      </c>
      <c r="L758" s="30">
        <f>L759</f>
        <v>26.421859999999999</v>
      </c>
      <c r="M758" s="30">
        <f t="shared" ref="M758:N758" si="737">M759</f>
        <v>0</v>
      </c>
      <c r="N758" s="30">
        <f t="shared" si="737"/>
        <v>0</v>
      </c>
      <c r="O758" s="30">
        <f t="shared" si="686"/>
        <v>203.42186000000001</v>
      </c>
      <c r="P758" s="30">
        <f t="shared" si="687"/>
        <v>177</v>
      </c>
      <c r="Q758" s="31">
        <f t="shared" si="688"/>
        <v>177</v>
      </c>
      <c r="R758" s="65"/>
      <c r="S758" s="65"/>
      <c r="T758" s="65"/>
      <c r="U758" s="83">
        <f t="shared" si="696"/>
        <v>203.42186000000001</v>
      </c>
      <c r="V758" s="83">
        <f t="shared" si="697"/>
        <v>177</v>
      </c>
      <c r="W758" s="83">
        <f t="shared" si="698"/>
        <v>177</v>
      </c>
      <c r="X758" s="83">
        <f>X759</f>
        <v>365</v>
      </c>
      <c r="Y758" s="83"/>
      <c r="Z758" s="83"/>
      <c r="AA758" s="83">
        <f t="shared" si="731"/>
        <v>568.42186000000004</v>
      </c>
      <c r="AB758" s="83">
        <f t="shared" si="732"/>
        <v>177</v>
      </c>
      <c r="AC758" s="83">
        <f t="shared" si="733"/>
        <v>177</v>
      </c>
    </row>
    <row r="759" spans="1:29" s="3" customFormat="1" x14ac:dyDescent="0.2">
      <c r="A759" s="23" t="s">
        <v>60</v>
      </c>
      <c r="B759" s="24">
        <v>298</v>
      </c>
      <c r="C759" s="25">
        <v>707</v>
      </c>
      <c r="D759" s="26" t="s">
        <v>7</v>
      </c>
      <c r="E759" s="27" t="s">
        <v>7</v>
      </c>
      <c r="F759" s="26" t="s">
        <v>7</v>
      </c>
      <c r="G759" s="28" t="s">
        <v>7</v>
      </c>
      <c r="H759" s="29" t="s">
        <v>7</v>
      </c>
      <c r="I759" s="30">
        <f>I760+I770+I774</f>
        <v>177</v>
      </c>
      <c r="J759" s="30">
        <f>J760+J770+J774</f>
        <v>177</v>
      </c>
      <c r="K759" s="30">
        <f>K760+K770+K774</f>
        <v>177</v>
      </c>
      <c r="L759" s="30">
        <f>L760+L770+L774</f>
        <v>26.421859999999999</v>
      </c>
      <c r="M759" s="30"/>
      <c r="N759" s="30"/>
      <c r="O759" s="30">
        <f t="shared" si="686"/>
        <v>203.42186000000001</v>
      </c>
      <c r="P759" s="30">
        <f t="shared" si="687"/>
        <v>177</v>
      </c>
      <c r="Q759" s="31">
        <f t="shared" si="688"/>
        <v>177</v>
      </c>
      <c r="R759" s="65"/>
      <c r="S759" s="65"/>
      <c r="T759" s="65"/>
      <c r="U759" s="83">
        <f t="shared" si="696"/>
        <v>203.42186000000001</v>
      </c>
      <c r="V759" s="83">
        <f t="shared" si="697"/>
        <v>177</v>
      </c>
      <c r="W759" s="83">
        <f t="shared" si="698"/>
        <v>177</v>
      </c>
      <c r="X759" s="83">
        <f>X760</f>
        <v>365</v>
      </c>
      <c r="Y759" s="83"/>
      <c r="Z759" s="83"/>
      <c r="AA759" s="83">
        <f t="shared" si="731"/>
        <v>568.42186000000004</v>
      </c>
      <c r="AB759" s="83">
        <f t="shared" si="732"/>
        <v>177</v>
      </c>
      <c r="AC759" s="83">
        <f t="shared" si="733"/>
        <v>177</v>
      </c>
    </row>
    <row r="760" spans="1:29" s="3" customFormat="1" ht="56.25" x14ac:dyDescent="0.2">
      <c r="A760" s="34" t="s">
        <v>331</v>
      </c>
      <c r="B760" s="24">
        <v>298</v>
      </c>
      <c r="C760" s="25">
        <v>707</v>
      </c>
      <c r="D760" s="26" t="s">
        <v>36</v>
      </c>
      <c r="E760" s="27" t="s">
        <v>3</v>
      </c>
      <c r="F760" s="26" t="s">
        <v>2</v>
      </c>
      <c r="G760" s="28" t="s">
        <v>9</v>
      </c>
      <c r="H760" s="29" t="s">
        <v>7</v>
      </c>
      <c r="I760" s="30">
        <f>I761</f>
        <v>157</v>
      </c>
      <c r="J760" s="30">
        <f t="shared" ref="J760:K761" si="738">J761</f>
        <v>157</v>
      </c>
      <c r="K760" s="30">
        <f t="shared" si="738"/>
        <v>157</v>
      </c>
      <c r="L760" s="30">
        <f>L761</f>
        <v>26.421859999999999</v>
      </c>
      <c r="M760" s="30"/>
      <c r="N760" s="30"/>
      <c r="O760" s="30">
        <f t="shared" si="686"/>
        <v>183.42186000000001</v>
      </c>
      <c r="P760" s="30">
        <f t="shared" si="687"/>
        <v>157</v>
      </c>
      <c r="Q760" s="31">
        <f t="shared" si="688"/>
        <v>157</v>
      </c>
      <c r="R760" s="65"/>
      <c r="S760" s="65"/>
      <c r="T760" s="65"/>
      <c r="U760" s="83">
        <f t="shared" si="696"/>
        <v>183.42186000000001</v>
      </c>
      <c r="V760" s="83">
        <f t="shared" si="697"/>
        <v>157</v>
      </c>
      <c r="W760" s="83">
        <f t="shared" si="698"/>
        <v>157</v>
      </c>
      <c r="X760" s="83">
        <f>X761</f>
        <v>365</v>
      </c>
      <c r="Y760" s="83"/>
      <c r="Z760" s="83"/>
      <c r="AA760" s="83">
        <f t="shared" si="731"/>
        <v>548.42186000000004</v>
      </c>
      <c r="AB760" s="83">
        <f t="shared" si="732"/>
        <v>157</v>
      </c>
      <c r="AC760" s="83">
        <f t="shared" si="733"/>
        <v>157</v>
      </c>
    </row>
    <row r="761" spans="1:29" s="3" customFormat="1" x14ac:dyDescent="0.2">
      <c r="A761" s="34" t="s">
        <v>346</v>
      </c>
      <c r="B761" s="24">
        <v>298</v>
      </c>
      <c r="C761" s="25">
        <v>707</v>
      </c>
      <c r="D761" s="26" t="s">
        <v>36</v>
      </c>
      <c r="E761" s="27">
        <v>2</v>
      </c>
      <c r="F761" s="26">
        <v>0</v>
      </c>
      <c r="G761" s="28">
        <v>0</v>
      </c>
      <c r="H761" s="29"/>
      <c r="I761" s="30">
        <f>I762</f>
        <v>157</v>
      </c>
      <c r="J761" s="30">
        <f t="shared" si="738"/>
        <v>157</v>
      </c>
      <c r="K761" s="30">
        <f t="shared" si="738"/>
        <v>157</v>
      </c>
      <c r="L761" s="30">
        <f>L762</f>
        <v>26.421859999999999</v>
      </c>
      <c r="M761" s="30">
        <f t="shared" ref="M761:N761" si="739">M762</f>
        <v>0</v>
      </c>
      <c r="N761" s="30">
        <f t="shared" si="739"/>
        <v>0</v>
      </c>
      <c r="O761" s="30">
        <f t="shared" si="686"/>
        <v>183.42186000000001</v>
      </c>
      <c r="P761" s="30">
        <f t="shared" si="687"/>
        <v>157</v>
      </c>
      <c r="Q761" s="31">
        <f t="shared" si="688"/>
        <v>157</v>
      </c>
      <c r="R761" s="65"/>
      <c r="S761" s="65"/>
      <c r="T761" s="65"/>
      <c r="U761" s="83">
        <f t="shared" si="696"/>
        <v>183.42186000000001</v>
      </c>
      <c r="V761" s="83">
        <f t="shared" si="697"/>
        <v>157</v>
      </c>
      <c r="W761" s="83">
        <f t="shared" si="698"/>
        <v>157</v>
      </c>
      <c r="X761" s="83">
        <f>X762+X767</f>
        <v>365</v>
      </c>
      <c r="Y761" s="83"/>
      <c r="Z761" s="83"/>
      <c r="AA761" s="83">
        <f t="shared" si="731"/>
        <v>548.42186000000004</v>
      </c>
      <c r="AB761" s="83">
        <f t="shared" si="732"/>
        <v>157</v>
      </c>
      <c r="AC761" s="83">
        <f t="shared" si="733"/>
        <v>157</v>
      </c>
    </row>
    <row r="762" spans="1:29" s="3" customFormat="1" x14ac:dyDescent="0.2">
      <c r="A762" s="23" t="s">
        <v>59</v>
      </c>
      <c r="B762" s="24">
        <v>298</v>
      </c>
      <c r="C762" s="25">
        <v>707</v>
      </c>
      <c r="D762" s="26" t="s">
        <v>36</v>
      </c>
      <c r="E762" s="27">
        <v>2</v>
      </c>
      <c r="F762" s="26" t="s">
        <v>2</v>
      </c>
      <c r="G762" s="28" t="s">
        <v>58</v>
      </c>
      <c r="H762" s="29" t="s">
        <v>7</v>
      </c>
      <c r="I762" s="30">
        <f>I763+I765</f>
        <v>157</v>
      </c>
      <c r="J762" s="30">
        <f t="shared" ref="J762:K762" si="740">J763+J765</f>
        <v>157</v>
      </c>
      <c r="K762" s="30">
        <f t="shared" si="740"/>
        <v>157</v>
      </c>
      <c r="L762" s="30">
        <f>L763+L765</f>
        <v>26.421859999999999</v>
      </c>
      <c r="M762" s="30">
        <f t="shared" ref="M762:N762" si="741">M763+M765</f>
        <v>0</v>
      </c>
      <c r="N762" s="30">
        <f t="shared" si="741"/>
        <v>0</v>
      </c>
      <c r="O762" s="30">
        <f t="shared" si="686"/>
        <v>183.42186000000001</v>
      </c>
      <c r="P762" s="30">
        <f t="shared" si="687"/>
        <v>157</v>
      </c>
      <c r="Q762" s="31">
        <f t="shared" si="688"/>
        <v>157</v>
      </c>
      <c r="R762" s="65"/>
      <c r="S762" s="65"/>
      <c r="T762" s="65"/>
      <c r="U762" s="83">
        <f t="shared" si="696"/>
        <v>183.42186000000001</v>
      </c>
      <c r="V762" s="83">
        <f t="shared" si="697"/>
        <v>157</v>
      </c>
      <c r="W762" s="83">
        <f t="shared" si="698"/>
        <v>157</v>
      </c>
      <c r="X762" s="83">
        <f>X765</f>
        <v>-70</v>
      </c>
      <c r="Y762" s="83"/>
      <c r="Z762" s="83"/>
      <c r="AA762" s="83">
        <f t="shared" si="731"/>
        <v>113.42186000000001</v>
      </c>
      <c r="AB762" s="83">
        <f t="shared" si="732"/>
        <v>157</v>
      </c>
      <c r="AC762" s="83">
        <f t="shared" si="733"/>
        <v>157</v>
      </c>
    </row>
    <row r="763" spans="1:29" s="3" customFormat="1" ht="45" x14ac:dyDescent="0.2">
      <c r="A763" s="23" t="s">
        <v>6</v>
      </c>
      <c r="B763" s="24">
        <v>298</v>
      </c>
      <c r="C763" s="25">
        <v>707</v>
      </c>
      <c r="D763" s="26" t="s">
        <v>36</v>
      </c>
      <c r="E763" s="27">
        <v>2</v>
      </c>
      <c r="F763" s="26" t="s">
        <v>2</v>
      </c>
      <c r="G763" s="28" t="s">
        <v>58</v>
      </c>
      <c r="H763" s="29">
        <v>100</v>
      </c>
      <c r="I763" s="30">
        <f>I764</f>
        <v>20</v>
      </c>
      <c r="J763" s="30">
        <f t="shared" ref="J763:K763" si="742">J764</f>
        <v>20</v>
      </c>
      <c r="K763" s="30">
        <f t="shared" si="742"/>
        <v>20</v>
      </c>
      <c r="L763" s="30"/>
      <c r="M763" s="30"/>
      <c r="N763" s="30"/>
      <c r="O763" s="30">
        <f t="shared" si="686"/>
        <v>20</v>
      </c>
      <c r="P763" s="30">
        <f t="shared" si="687"/>
        <v>20</v>
      </c>
      <c r="Q763" s="31">
        <f t="shared" si="688"/>
        <v>20</v>
      </c>
      <c r="R763" s="65"/>
      <c r="S763" s="65"/>
      <c r="T763" s="65"/>
      <c r="U763" s="83">
        <f t="shared" si="696"/>
        <v>20</v>
      </c>
      <c r="V763" s="83">
        <f t="shared" si="697"/>
        <v>20</v>
      </c>
      <c r="W763" s="83">
        <f t="shared" si="698"/>
        <v>20</v>
      </c>
      <c r="X763" s="83"/>
      <c r="Y763" s="83"/>
      <c r="Z763" s="83"/>
      <c r="AA763" s="83">
        <f t="shared" si="731"/>
        <v>20</v>
      </c>
      <c r="AB763" s="83">
        <f t="shared" si="732"/>
        <v>20</v>
      </c>
      <c r="AC763" s="83">
        <f t="shared" si="733"/>
        <v>20</v>
      </c>
    </row>
    <row r="764" spans="1:29" s="3" customFormat="1" ht="22.5" x14ac:dyDescent="0.2">
      <c r="A764" s="23" t="s">
        <v>5</v>
      </c>
      <c r="B764" s="24">
        <v>298</v>
      </c>
      <c r="C764" s="25">
        <v>707</v>
      </c>
      <c r="D764" s="26" t="s">
        <v>36</v>
      </c>
      <c r="E764" s="27">
        <v>2</v>
      </c>
      <c r="F764" s="26" t="s">
        <v>2</v>
      </c>
      <c r="G764" s="28" t="s">
        <v>58</v>
      </c>
      <c r="H764" s="29">
        <v>120</v>
      </c>
      <c r="I764" s="30">
        <v>20</v>
      </c>
      <c r="J764" s="30">
        <v>20</v>
      </c>
      <c r="K764" s="30">
        <v>20</v>
      </c>
      <c r="L764" s="30"/>
      <c r="M764" s="30"/>
      <c r="N764" s="30"/>
      <c r="O764" s="30">
        <f t="shared" si="686"/>
        <v>20</v>
      </c>
      <c r="P764" s="30">
        <f t="shared" si="687"/>
        <v>20</v>
      </c>
      <c r="Q764" s="31">
        <f t="shared" si="688"/>
        <v>20</v>
      </c>
      <c r="R764" s="65"/>
      <c r="S764" s="65"/>
      <c r="T764" s="65"/>
      <c r="U764" s="83">
        <f t="shared" si="696"/>
        <v>20</v>
      </c>
      <c r="V764" s="83">
        <f t="shared" si="697"/>
        <v>20</v>
      </c>
      <c r="W764" s="83">
        <f t="shared" si="698"/>
        <v>20</v>
      </c>
      <c r="X764" s="83"/>
      <c r="Y764" s="83"/>
      <c r="Z764" s="83"/>
      <c r="AA764" s="83">
        <f t="shared" si="731"/>
        <v>20</v>
      </c>
      <c r="AB764" s="83">
        <f t="shared" si="732"/>
        <v>20</v>
      </c>
      <c r="AC764" s="83">
        <f t="shared" si="733"/>
        <v>20</v>
      </c>
    </row>
    <row r="765" spans="1:29" s="3" customFormat="1" ht="22.5" x14ac:dyDescent="0.2">
      <c r="A765" s="23" t="s">
        <v>14</v>
      </c>
      <c r="B765" s="24">
        <v>298</v>
      </c>
      <c r="C765" s="25">
        <v>707</v>
      </c>
      <c r="D765" s="26" t="s">
        <v>36</v>
      </c>
      <c r="E765" s="27">
        <v>2</v>
      </c>
      <c r="F765" s="26" t="s">
        <v>2</v>
      </c>
      <c r="G765" s="28" t="s">
        <v>58</v>
      </c>
      <c r="H765" s="29">
        <v>200</v>
      </c>
      <c r="I765" s="30">
        <f>I766</f>
        <v>137</v>
      </c>
      <c r="J765" s="30">
        <f t="shared" ref="J765:K765" si="743">J766</f>
        <v>137</v>
      </c>
      <c r="K765" s="30">
        <f t="shared" si="743"/>
        <v>137</v>
      </c>
      <c r="L765" s="30">
        <f>L766</f>
        <v>26.421859999999999</v>
      </c>
      <c r="M765" s="30">
        <v>0</v>
      </c>
      <c r="N765" s="30">
        <v>0</v>
      </c>
      <c r="O765" s="30">
        <f t="shared" si="686"/>
        <v>163.42186000000001</v>
      </c>
      <c r="P765" s="30">
        <f t="shared" si="687"/>
        <v>137</v>
      </c>
      <c r="Q765" s="31">
        <f t="shared" si="688"/>
        <v>137</v>
      </c>
      <c r="R765" s="65"/>
      <c r="S765" s="65"/>
      <c r="T765" s="65"/>
      <c r="U765" s="83">
        <f t="shared" si="696"/>
        <v>163.42186000000001</v>
      </c>
      <c r="V765" s="83">
        <f t="shared" si="697"/>
        <v>137</v>
      </c>
      <c r="W765" s="83">
        <f t="shared" si="698"/>
        <v>137</v>
      </c>
      <c r="X765" s="83">
        <f>X766</f>
        <v>-70</v>
      </c>
      <c r="Y765" s="83"/>
      <c r="Z765" s="83"/>
      <c r="AA765" s="83">
        <f t="shared" si="731"/>
        <v>93.421860000000009</v>
      </c>
      <c r="AB765" s="83">
        <f t="shared" si="732"/>
        <v>137</v>
      </c>
      <c r="AC765" s="83">
        <f t="shared" si="733"/>
        <v>137</v>
      </c>
    </row>
    <row r="766" spans="1:29" s="3" customFormat="1" ht="22.5" x14ac:dyDescent="0.2">
      <c r="A766" s="23" t="s">
        <v>13</v>
      </c>
      <c r="B766" s="24">
        <v>298</v>
      </c>
      <c r="C766" s="25">
        <v>707</v>
      </c>
      <c r="D766" s="26" t="s">
        <v>36</v>
      </c>
      <c r="E766" s="27">
        <v>2</v>
      </c>
      <c r="F766" s="26" t="s">
        <v>2</v>
      </c>
      <c r="G766" s="28" t="s">
        <v>58</v>
      </c>
      <c r="H766" s="29">
        <v>240</v>
      </c>
      <c r="I766" s="30">
        <v>137</v>
      </c>
      <c r="J766" s="30">
        <v>137</v>
      </c>
      <c r="K766" s="30">
        <v>137</v>
      </c>
      <c r="L766" s="30">
        <v>26.421859999999999</v>
      </c>
      <c r="M766" s="30">
        <v>0</v>
      </c>
      <c r="N766" s="30">
        <v>0</v>
      </c>
      <c r="O766" s="30">
        <f t="shared" si="686"/>
        <v>163.42186000000001</v>
      </c>
      <c r="P766" s="30">
        <f t="shared" si="687"/>
        <v>137</v>
      </c>
      <c r="Q766" s="31">
        <f t="shared" si="688"/>
        <v>137</v>
      </c>
      <c r="R766" s="65"/>
      <c r="S766" s="65"/>
      <c r="T766" s="65"/>
      <c r="U766" s="83">
        <f t="shared" si="696"/>
        <v>163.42186000000001</v>
      </c>
      <c r="V766" s="83">
        <f t="shared" si="697"/>
        <v>137</v>
      </c>
      <c r="W766" s="83">
        <f t="shared" si="698"/>
        <v>137</v>
      </c>
      <c r="X766" s="83">
        <v>-70</v>
      </c>
      <c r="Y766" s="83"/>
      <c r="Z766" s="83"/>
      <c r="AA766" s="83">
        <f t="shared" si="731"/>
        <v>93.421860000000009</v>
      </c>
      <c r="AB766" s="83">
        <f t="shared" si="732"/>
        <v>137</v>
      </c>
      <c r="AC766" s="83">
        <f t="shared" si="733"/>
        <v>137</v>
      </c>
    </row>
    <row r="767" spans="1:29" s="3" customFormat="1" ht="22.15" customHeight="1" x14ac:dyDescent="0.2">
      <c r="A767" s="23" t="s">
        <v>311</v>
      </c>
      <c r="B767" s="24">
        <v>298</v>
      </c>
      <c r="C767" s="25">
        <v>707</v>
      </c>
      <c r="D767" s="26" t="s">
        <v>36</v>
      </c>
      <c r="E767" s="27">
        <v>2</v>
      </c>
      <c r="F767" s="26" t="s">
        <v>2</v>
      </c>
      <c r="G767" s="28" t="s">
        <v>310</v>
      </c>
      <c r="H767" s="29"/>
      <c r="I767" s="30"/>
      <c r="J767" s="30"/>
      <c r="K767" s="30"/>
      <c r="L767" s="30"/>
      <c r="M767" s="30"/>
      <c r="N767" s="30"/>
      <c r="O767" s="30"/>
      <c r="P767" s="30"/>
      <c r="Q767" s="31"/>
      <c r="R767" s="65"/>
      <c r="S767" s="65"/>
      <c r="T767" s="65"/>
      <c r="U767" s="83"/>
      <c r="V767" s="83"/>
      <c r="W767" s="83"/>
      <c r="X767" s="83">
        <f>X768</f>
        <v>435</v>
      </c>
      <c r="Y767" s="83"/>
      <c r="Z767" s="83"/>
      <c r="AA767" s="83">
        <f t="shared" ref="AA767:AA769" si="744">U767+X767</f>
        <v>435</v>
      </c>
      <c r="AB767" s="83">
        <f t="shared" ref="AB767:AB769" si="745">V767+Y767</f>
        <v>0</v>
      </c>
      <c r="AC767" s="83">
        <f t="shared" ref="AC767:AC769" si="746">W767+Z767</f>
        <v>0</v>
      </c>
    </row>
    <row r="768" spans="1:29" s="3" customFormat="1" ht="22.5" x14ac:dyDescent="0.2">
      <c r="A768" s="23" t="s">
        <v>14</v>
      </c>
      <c r="B768" s="24">
        <v>298</v>
      </c>
      <c r="C768" s="25">
        <v>707</v>
      </c>
      <c r="D768" s="26" t="s">
        <v>36</v>
      </c>
      <c r="E768" s="27">
        <v>2</v>
      </c>
      <c r="F768" s="26" t="s">
        <v>2</v>
      </c>
      <c r="G768" s="28" t="s">
        <v>310</v>
      </c>
      <c r="H768" s="29">
        <v>200</v>
      </c>
      <c r="I768" s="30"/>
      <c r="J768" s="30"/>
      <c r="K768" s="30"/>
      <c r="L768" s="30"/>
      <c r="M768" s="30"/>
      <c r="N768" s="30"/>
      <c r="O768" s="30"/>
      <c r="P768" s="30"/>
      <c r="Q768" s="31"/>
      <c r="R768" s="65"/>
      <c r="S768" s="65"/>
      <c r="T768" s="65"/>
      <c r="U768" s="83"/>
      <c r="V768" s="83"/>
      <c r="W768" s="83"/>
      <c r="X768" s="83">
        <f>X769</f>
        <v>435</v>
      </c>
      <c r="Y768" s="83"/>
      <c r="Z768" s="83"/>
      <c r="AA768" s="83">
        <f t="shared" si="744"/>
        <v>435</v>
      </c>
      <c r="AB768" s="83">
        <f t="shared" si="745"/>
        <v>0</v>
      </c>
      <c r="AC768" s="83">
        <f t="shared" si="746"/>
        <v>0</v>
      </c>
    </row>
    <row r="769" spans="1:29" s="3" customFormat="1" ht="22.5" x14ac:dyDescent="0.2">
      <c r="A769" s="23" t="s">
        <v>13</v>
      </c>
      <c r="B769" s="24">
        <v>298</v>
      </c>
      <c r="C769" s="25">
        <v>707</v>
      </c>
      <c r="D769" s="26" t="s">
        <v>36</v>
      </c>
      <c r="E769" s="27">
        <v>2</v>
      </c>
      <c r="F769" s="26" t="s">
        <v>2</v>
      </c>
      <c r="G769" s="28" t="s">
        <v>310</v>
      </c>
      <c r="H769" s="29">
        <v>240</v>
      </c>
      <c r="I769" s="30"/>
      <c r="J769" s="30"/>
      <c r="K769" s="30"/>
      <c r="L769" s="30"/>
      <c r="M769" s="30"/>
      <c r="N769" s="30"/>
      <c r="O769" s="30"/>
      <c r="P769" s="30"/>
      <c r="Q769" s="31"/>
      <c r="R769" s="65"/>
      <c r="S769" s="65"/>
      <c r="T769" s="65"/>
      <c r="U769" s="83"/>
      <c r="V769" s="83"/>
      <c r="W769" s="83"/>
      <c r="X769" s="83">
        <f>395+40</f>
        <v>435</v>
      </c>
      <c r="Y769" s="83"/>
      <c r="Z769" s="83"/>
      <c r="AA769" s="83">
        <f t="shared" si="744"/>
        <v>435</v>
      </c>
      <c r="AB769" s="83">
        <f t="shared" si="745"/>
        <v>0</v>
      </c>
      <c r="AC769" s="83">
        <f t="shared" si="746"/>
        <v>0</v>
      </c>
    </row>
    <row r="770" spans="1:29" s="3" customFormat="1" ht="45" x14ac:dyDescent="0.2">
      <c r="A770" s="34" t="s">
        <v>341</v>
      </c>
      <c r="B770" s="24">
        <v>298</v>
      </c>
      <c r="C770" s="25">
        <v>707</v>
      </c>
      <c r="D770" s="26">
        <v>8</v>
      </c>
      <c r="E770" s="27" t="s">
        <v>3</v>
      </c>
      <c r="F770" s="26" t="s">
        <v>2</v>
      </c>
      <c r="G770" s="28" t="s">
        <v>9</v>
      </c>
      <c r="H770" s="29" t="s">
        <v>7</v>
      </c>
      <c r="I770" s="30">
        <f>I771</f>
        <v>20</v>
      </c>
      <c r="J770" s="30">
        <f t="shared" ref="J770:K770" si="747">J771</f>
        <v>20</v>
      </c>
      <c r="K770" s="30">
        <f t="shared" si="747"/>
        <v>20</v>
      </c>
      <c r="L770" s="30"/>
      <c r="M770" s="30"/>
      <c r="N770" s="30"/>
      <c r="O770" s="30">
        <f t="shared" si="686"/>
        <v>20</v>
      </c>
      <c r="P770" s="30">
        <f t="shared" si="687"/>
        <v>20</v>
      </c>
      <c r="Q770" s="31">
        <f t="shared" si="688"/>
        <v>20</v>
      </c>
      <c r="R770" s="65"/>
      <c r="S770" s="65"/>
      <c r="T770" s="65"/>
      <c r="U770" s="83">
        <f t="shared" si="696"/>
        <v>20</v>
      </c>
      <c r="V770" s="83">
        <f t="shared" si="697"/>
        <v>20</v>
      </c>
      <c r="W770" s="83">
        <f t="shared" si="698"/>
        <v>20</v>
      </c>
      <c r="X770" s="83"/>
      <c r="Y770" s="83"/>
      <c r="Z770" s="83"/>
      <c r="AA770" s="83">
        <f t="shared" si="731"/>
        <v>20</v>
      </c>
      <c r="AB770" s="83">
        <f t="shared" si="732"/>
        <v>20</v>
      </c>
      <c r="AC770" s="83">
        <f t="shared" si="733"/>
        <v>20</v>
      </c>
    </row>
    <row r="771" spans="1:29" s="3" customFormat="1" x14ac:dyDescent="0.2">
      <c r="A771" s="23" t="s">
        <v>59</v>
      </c>
      <c r="B771" s="24">
        <v>298</v>
      </c>
      <c r="C771" s="25">
        <v>707</v>
      </c>
      <c r="D771" s="26">
        <v>8</v>
      </c>
      <c r="E771" s="27" t="s">
        <v>3</v>
      </c>
      <c r="F771" s="26" t="s">
        <v>2</v>
      </c>
      <c r="G771" s="28" t="s">
        <v>58</v>
      </c>
      <c r="H771" s="29" t="s">
        <v>7</v>
      </c>
      <c r="I771" s="30">
        <f>I772</f>
        <v>20</v>
      </c>
      <c r="J771" s="30">
        <f t="shared" ref="J771:K772" si="748">J772</f>
        <v>20</v>
      </c>
      <c r="K771" s="30">
        <f t="shared" si="748"/>
        <v>20</v>
      </c>
      <c r="L771" s="30"/>
      <c r="M771" s="30"/>
      <c r="N771" s="30"/>
      <c r="O771" s="30">
        <f t="shared" si="686"/>
        <v>20</v>
      </c>
      <c r="P771" s="30">
        <f t="shared" si="687"/>
        <v>20</v>
      </c>
      <c r="Q771" s="31">
        <f t="shared" si="688"/>
        <v>20</v>
      </c>
      <c r="R771" s="65"/>
      <c r="S771" s="65"/>
      <c r="T771" s="65"/>
      <c r="U771" s="83">
        <f t="shared" si="696"/>
        <v>20</v>
      </c>
      <c r="V771" s="83">
        <f t="shared" si="697"/>
        <v>20</v>
      </c>
      <c r="W771" s="83">
        <f t="shared" si="698"/>
        <v>20</v>
      </c>
      <c r="X771" s="83"/>
      <c r="Y771" s="83"/>
      <c r="Z771" s="83"/>
      <c r="AA771" s="83">
        <f t="shared" si="731"/>
        <v>20</v>
      </c>
      <c r="AB771" s="83">
        <f t="shared" si="732"/>
        <v>20</v>
      </c>
      <c r="AC771" s="83">
        <f t="shared" si="733"/>
        <v>20</v>
      </c>
    </row>
    <row r="772" spans="1:29" s="3" customFormat="1" ht="22.5" x14ac:dyDescent="0.2">
      <c r="A772" s="23" t="s">
        <v>14</v>
      </c>
      <c r="B772" s="24">
        <v>298</v>
      </c>
      <c r="C772" s="25">
        <v>707</v>
      </c>
      <c r="D772" s="26">
        <v>8</v>
      </c>
      <c r="E772" s="27" t="s">
        <v>3</v>
      </c>
      <c r="F772" s="26" t="s">
        <v>2</v>
      </c>
      <c r="G772" s="28" t="s">
        <v>58</v>
      </c>
      <c r="H772" s="29">
        <v>200</v>
      </c>
      <c r="I772" s="30">
        <f>I773</f>
        <v>20</v>
      </c>
      <c r="J772" s="30">
        <f t="shared" si="748"/>
        <v>20</v>
      </c>
      <c r="K772" s="30">
        <f t="shared" si="748"/>
        <v>20</v>
      </c>
      <c r="L772" s="30"/>
      <c r="M772" s="30"/>
      <c r="N772" s="30"/>
      <c r="O772" s="30">
        <f t="shared" si="686"/>
        <v>20</v>
      </c>
      <c r="P772" s="30">
        <f t="shared" si="687"/>
        <v>20</v>
      </c>
      <c r="Q772" s="31">
        <f t="shared" si="688"/>
        <v>20</v>
      </c>
      <c r="R772" s="65"/>
      <c r="S772" s="65"/>
      <c r="T772" s="65"/>
      <c r="U772" s="83">
        <f t="shared" si="696"/>
        <v>20</v>
      </c>
      <c r="V772" s="83">
        <f t="shared" si="697"/>
        <v>20</v>
      </c>
      <c r="W772" s="83">
        <f t="shared" si="698"/>
        <v>20</v>
      </c>
      <c r="X772" s="83"/>
      <c r="Y772" s="83"/>
      <c r="Z772" s="83"/>
      <c r="AA772" s="83">
        <f t="shared" si="731"/>
        <v>20</v>
      </c>
      <c r="AB772" s="83">
        <f t="shared" si="732"/>
        <v>20</v>
      </c>
      <c r="AC772" s="83">
        <f t="shared" si="733"/>
        <v>20</v>
      </c>
    </row>
    <row r="773" spans="1:29" s="3" customFormat="1" ht="22.5" x14ac:dyDescent="0.2">
      <c r="A773" s="23" t="s">
        <v>13</v>
      </c>
      <c r="B773" s="24">
        <v>298</v>
      </c>
      <c r="C773" s="25">
        <v>707</v>
      </c>
      <c r="D773" s="26">
        <v>8</v>
      </c>
      <c r="E773" s="27" t="s">
        <v>3</v>
      </c>
      <c r="F773" s="26" t="s">
        <v>2</v>
      </c>
      <c r="G773" s="28" t="s">
        <v>58</v>
      </c>
      <c r="H773" s="29">
        <v>240</v>
      </c>
      <c r="I773" s="30">
        <v>20</v>
      </c>
      <c r="J773" s="30">
        <v>20</v>
      </c>
      <c r="K773" s="30">
        <v>20</v>
      </c>
      <c r="L773" s="30"/>
      <c r="M773" s="30"/>
      <c r="N773" s="30"/>
      <c r="O773" s="30">
        <f t="shared" si="686"/>
        <v>20</v>
      </c>
      <c r="P773" s="30">
        <f t="shared" si="687"/>
        <v>20</v>
      </c>
      <c r="Q773" s="31">
        <f t="shared" si="688"/>
        <v>20</v>
      </c>
      <c r="R773" s="65"/>
      <c r="S773" s="65"/>
      <c r="T773" s="65"/>
      <c r="U773" s="83">
        <f t="shared" si="696"/>
        <v>20</v>
      </c>
      <c r="V773" s="83">
        <f t="shared" si="697"/>
        <v>20</v>
      </c>
      <c r="W773" s="83">
        <f t="shared" si="698"/>
        <v>20</v>
      </c>
      <c r="X773" s="83"/>
      <c r="Y773" s="83"/>
      <c r="Z773" s="83"/>
      <c r="AA773" s="83">
        <f t="shared" si="731"/>
        <v>20</v>
      </c>
      <c r="AB773" s="83">
        <f t="shared" si="732"/>
        <v>20</v>
      </c>
      <c r="AC773" s="83">
        <f t="shared" si="733"/>
        <v>20</v>
      </c>
    </row>
    <row r="774" spans="1:29" s="3" customFormat="1" ht="56.25" x14ac:dyDescent="0.2">
      <c r="A774" s="34" t="s">
        <v>332</v>
      </c>
      <c r="B774" s="24">
        <v>298</v>
      </c>
      <c r="C774" s="25">
        <v>707</v>
      </c>
      <c r="D774" s="26">
        <v>11</v>
      </c>
      <c r="E774" s="27">
        <v>0</v>
      </c>
      <c r="F774" s="26">
        <v>0</v>
      </c>
      <c r="G774" s="28">
        <v>0</v>
      </c>
      <c r="H774" s="29"/>
      <c r="I774" s="30">
        <f>I775</f>
        <v>0</v>
      </c>
      <c r="J774" s="30">
        <f t="shared" ref="J774:K774" si="749">J775</f>
        <v>0</v>
      </c>
      <c r="K774" s="30">
        <f t="shared" si="749"/>
        <v>0</v>
      </c>
      <c r="L774" s="30"/>
      <c r="M774" s="30"/>
      <c r="N774" s="30"/>
      <c r="O774" s="30">
        <f t="shared" si="686"/>
        <v>0</v>
      </c>
      <c r="P774" s="30">
        <f t="shared" si="687"/>
        <v>0</v>
      </c>
      <c r="Q774" s="31">
        <f t="shared" si="688"/>
        <v>0</v>
      </c>
      <c r="R774" s="65"/>
      <c r="S774" s="65"/>
      <c r="T774" s="65"/>
      <c r="U774" s="83">
        <f t="shared" si="696"/>
        <v>0</v>
      </c>
      <c r="V774" s="83">
        <f t="shared" si="697"/>
        <v>0</v>
      </c>
      <c r="W774" s="83">
        <f t="shared" si="698"/>
        <v>0</v>
      </c>
      <c r="X774" s="83"/>
      <c r="Y774" s="83"/>
      <c r="Z774" s="83"/>
      <c r="AA774" s="83">
        <f t="shared" si="731"/>
        <v>0</v>
      </c>
      <c r="AB774" s="83">
        <f t="shared" si="732"/>
        <v>0</v>
      </c>
      <c r="AC774" s="83">
        <f t="shared" si="733"/>
        <v>0</v>
      </c>
    </row>
    <row r="775" spans="1:29" s="3" customFormat="1" ht="22.5" x14ac:dyDescent="0.2">
      <c r="A775" s="34" t="s">
        <v>361</v>
      </c>
      <c r="B775" s="24">
        <v>298</v>
      </c>
      <c r="C775" s="25">
        <v>707</v>
      </c>
      <c r="D775" s="26">
        <v>11</v>
      </c>
      <c r="E775" s="27">
        <v>2</v>
      </c>
      <c r="F775" s="26">
        <v>0</v>
      </c>
      <c r="G775" s="28">
        <v>0</v>
      </c>
      <c r="H775" s="29"/>
      <c r="I775" s="30">
        <f>I776</f>
        <v>0</v>
      </c>
      <c r="J775" s="30">
        <f t="shared" ref="J775:K775" si="750">J776</f>
        <v>0</v>
      </c>
      <c r="K775" s="30">
        <f t="shared" si="750"/>
        <v>0</v>
      </c>
      <c r="L775" s="30"/>
      <c r="M775" s="30"/>
      <c r="N775" s="30"/>
      <c r="O775" s="30">
        <f t="shared" ref="O775:O844" si="751">I775+L775</f>
        <v>0</v>
      </c>
      <c r="P775" s="30">
        <f t="shared" ref="P775:P844" si="752">J775+M775</f>
        <v>0</v>
      </c>
      <c r="Q775" s="31">
        <f t="shared" ref="Q775:Q844" si="753">K775+N775</f>
        <v>0</v>
      </c>
      <c r="R775" s="65"/>
      <c r="S775" s="65"/>
      <c r="T775" s="65"/>
      <c r="U775" s="83">
        <f t="shared" si="696"/>
        <v>0</v>
      </c>
      <c r="V775" s="83">
        <f t="shared" si="697"/>
        <v>0</v>
      </c>
      <c r="W775" s="83">
        <f t="shared" si="698"/>
        <v>0</v>
      </c>
      <c r="X775" s="83"/>
      <c r="Y775" s="83"/>
      <c r="Z775" s="83"/>
      <c r="AA775" s="83">
        <f t="shared" si="731"/>
        <v>0</v>
      </c>
      <c r="AB775" s="83">
        <f t="shared" si="732"/>
        <v>0</v>
      </c>
      <c r="AC775" s="83">
        <f t="shared" si="733"/>
        <v>0</v>
      </c>
    </row>
    <row r="776" spans="1:29" s="3" customFormat="1" x14ac:dyDescent="0.2">
      <c r="A776" s="23" t="s">
        <v>59</v>
      </c>
      <c r="B776" s="24">
        <v>298</v>
      </c>
      <c r="C776" s="25">
        <v>707</v>
      </c>
      <c r="D776" s="26">
        <v>11</v>
      </c>
      <c r="E776" s="27">
        <v>2</v>
      </c>
      <c r="F776" s="26" t="s">
        <v>2</v>
      </c>
      <c r="G776" s="28" t="s">
        <v>58</v>
      </c>
      <c r="H776" s="29" t="s">
        <v>7</v>
      </c>
      <c r="I776" s="30">
        <f>I777</f>
        <v>0</v>
      </c>
      <c r="J776" s="30">
        <f t="shared" ref="J776:K776" si="754">J777</f>
        <v>0</v>
      </c>
      <c r="K776" s="30">
        <f t="shared" si="754"/>
        <v>0</v>
      </c>
      <c r="L776" s="30"/>
      <c r="M776" s="30"/>
      <c r="N776" s="30"/>
      <c r="O776" s="30">
        <f t="shared" si="751"/>
        <v>0</v>
      </c>
      <c r="P776" s="30">
        <f t="shared" si="752"/>
        <v>0</v>
      </c>
      <c r="Q776" s="31">
        <f t="shared" si="753"/>
        <v>0</v>
      </c>
      <c r="R776" s="65"/>
      <c r="S776" s="65"/>
      <c r="T776" s="65"/>
      <c r="U776" s="83">
        <f t="shared" si="696"/>
        <v>0</v>
      </c>
      <c r="V776" s="83">
        <f t="shared" si="697"/>
        <v>0</v>
      </c>
      <c r="W776" s="83">
        <f t="shared" si="698"/>
        <v>0</v>
      </c>
      <c r="X776" s="83"/>
      <c r="Y776" s="83"/>
      <c r="Z776" s="83"/>
      <c r="AA776" s="83">
        <f t="shared" si="731"/>
        <v>0</v>
      </c>
      <c r="AB776" s="83">
        <f t="shared" si="732"/>
        <v>0</v>
      </c>
      <c r="AC776" s="83">
        <f t="shared" si="733"/>
        <v>0</v>
      </c>
    </row>
    <row r="777" spans="1:29" s="3" customFormat="1" ht="22.5" x14ac:dyDescent="0.2">
      <c r="A777" s="23" t="s">
        <v>14</v>
      </c>
      <c r="B777" s="24">
        <v>298</v>
      </c>
      <c r="C777" s="25">
        <v>707</v>
      </c>
      <c r="D777" s="26">
        <v>11</v>
      </c>
      <c r="E777" s="27">
        <v>2</v>
      </c>
      <c r="F777" s="26" t="s">
        <v>2</v>
      </c>
      <c r="G777" s="28" t="s">
        <v>58</v>
      </c>
      <c r="H777" s="29">
        <v>200</v>
      </c>
      <c r="I777" s="30">
        <f t="shared" ref="I777:K777" si="755">I778</f>
        <v>0</v>
      </c>
      <c r="J777" s="30">
        <f t="shared" si="755"/>
        <v>0</v>
      </c>
      <c r="K777" s="30">
        <f t="shared" si="755"/>
        <v>0</v>
      </c>
      <c r="L777" s="30"/>
      <c r="M777" s="30"/>
      <c r="N777" s="30"/>
      <c r="O777" s="30">
        <f t="shared" si="751"/>
        <v>0</v>
      </c>
      <c r="P777" s="30">
        <f t="shared" si="752"/>
        <v>0</v>
      </c>
      <c r="Q777" s="31">
        <f t="shared" si="753"/>
        <v>0</v>
      </c>
      <c r="R777" s="65"/>
      <c r="S777" s="65"/>
      <c r="T777" s="65"/>
      <c r="U777" s="83">
        <f t="shared" si="696"/>
        <v>0</v>
      </c>
      <c r="V777" s="83">
        <f t="shared" si="697"/>
        <v>0</v>
      </c>
      <c r="W777" s="83">
        <f t="shared" si="698"/>
        <v>0</v>
      </c>
      <c r="X777" s="83"/>
      <c r="Y777" s="83"/>
      <c r="Z777" s="83"/>
      <c r="AA777" s="83">
        <f t="shared" si="731"/>
        <v>0</v>
      </c>
      <c r="AB777" s="83">
        <f t="shared" si="732"/>
        <v>0</v>
      </c>
      <c r="AC777" s="83">
        <f t="shared" si="733"/>
        <v>0</v>
      </c>
    </row>
    <row r="778" spans="1:29" s="3" customFormat="1" ht="22.5" x14ac:dyDescent="0.2">
      <c r="A778" s="23" t="s">
        <v>13</v>
      </c>
      <c r="B778" s="24">
        <v>298</v>
      </c>
      <c r="C778" s="25">
        <v>707</v>
      </c>
      <c r="D778" s="26">
        <v>11</v>
      </c>
      <c r="E778" s="27">
        <v>2</v>
      </c>
      <c r="F778" s="26" t="s">
        <v>2</v>
      </c>
      <c r="G778" s="28" t="s">
        <v>58</v>
      </c>
      <c r="H778" s="29">
        <v>240</v>
      </c>
      <c r="I778" s="30"/>
      <c r="J778" s="30"/>
      <c r="K778" s="30"/>
      <c r="L778" s="30"/>
      <c r="M778" s="30"/>
      <c r="N778" s="30"/>
      <c r="O778" s="30">
        <f t="shared" si="751"/>
        <v>0</v>
      </c>
      <c r="P778" s="30">
        <f t="shared" si="752"/>
        <v>0</v>
      </c>
      <c r="Q778" s="31">
        <f t="shared" si="753"/>
        <v>0</v>
      </c>
      <c r="R778" s="65"/>
      <c r="S778" s="65"/>
      <c r="T778" s="65"/>
      <c r="U778" s="83">
        <f t="shared" si="696"/>
        <v>0</v>
      </c>
      <c r="V778" s="83">
        <f t="shared" si="697"/>
        <v>0</v>
      </c>
      <c r="W778" s="83">
        <f t="shared" si="698"/>
        <v>0</v>
      </c>
      <c r="X778" s="83"/>
      <c r="Y778" s="83"/>
      <c r="Z778" s="83"/>
      <c r="AA778" s="83">
        <f t="shared" si="731"/>
        <v>0</v>
      </c>
      <c r="AB778" s="83">
        <f t="shared" si="732"/>
        <v>0</v>
      </c>
      <c r="AC778" s="83">
        <f t="shared" si="733"/>
        <v>0</v>
      </c>
    </row>
    <row r="779" spans="1:29" s="3" customFormat="1" x14ac:dyDescent="0.2">
      <c r="A779" s="23" t="s">
        <v>55</v>
      </c>
      <c r="B779" s="24">
        <v>298</v>
      </c>
      <c r="C779" s="25">
        <v>1000</v>
      </c>
      <c r="D779" s="26" t="s">
        <v>7</v>
      </c>
      <c r="E779" s="27" t="s">
        <v>7</v>
      </c>
      <c r="F779" s="26" t="s">
        <v>7</v>
      </c>
      <c r="G779" s="28" t="s">
        <v>7</v>
      </c>
      <c r="H779" s="29" t="s">
        <v>7</v>
      </c>
      <c r="I779" s="30">
        <f>I780+I786+I795+I800</f>
        <v>8735.9</v>
      </c>
      <c r="J779" s="30">
        <f t="shared" ref="J779" si="756">J780+J786+J795+J800</f>
        <v>9064.4</v>
      </c>
      <c r="K779" s="30">
        <f>K780+K786+K795+K800</f>
        <v>9448.4</v>
      </c>
      <c r="L779" s="30">
        <f>L780+L786+L796+L800</f>
        <v>958.31193999999994</v>
      </c>
      <c r="M779" s="30">
        <f t="shared" ref="M779:N779" si="757">M780+M786+M796+M800</f>
        <v>0</v>
      </c>
      <c r="N779" s="30">
        <f t="shared" si="757"/>
        <v>0</v>
      </c>
      <c r="O779" s="30">
        <f t="shared" si="751"/>
        <v>9694.2119399999992</v>
      </c>
      <c r="P779" s="30">
        <f t="shared" si="752"/>
        <v>9064.4</v>
      </c>
      <c r="Q779" s="31">
        <f t="shared" si="753"/>
        <v>9448.4</v>
      </c>
      <c r="R779" s="65"/>
      <c r="S779" s="65"/>
      <c r="T779" s="65"/>
      <c r="U779" s="83">
        <f t="shared" si="696"/>
        <v>9694.2119399999992</v>
      </c>
      <c r="V779" s="83">
        <f t="shared" si="697"/>
        <v>9064.4</v>
      </c>
      <c r="W779" s="83">
        <f t="shared" si="698"/>
        <v>9448.4</v>
      </c>
      <c r="X779" s="83">
        <f>X780+X795+X800</f>
        <v>1000</v>
      </c>
      <c r="Y779" s="83"/>
      <c r="Z779" s="83"/>
      <c r="AA779" s="83">
        <f t="shared" si="731"/>
        <v>10694.211939999999</v>
      </c>
      <c r="AB779" s="83">
        <f t="shared" si="732"/>
        <v>9064.4</v>
      </c>
      <c r="AC779" s="83">
        <f t="shared" si="733"/>
        <v>9448.4</v>
      </c>
    </row>
    <row r="780" spans="1:29" s="3" customFormat="1" x14ac:dyDescent="0.2">
      <c r="A780" s="23" t="s">
        <v>54</v>
      </c>
      <c r="B780" s="24">
        <v>298</v>
      </c>
      <c r="C780" s="25">
        <v>1001</v>
      </c>
      <c r="D780" s="26" t="s">
        <v>7</v>
      </c>
      <c r="E780" s="27" t="s">
        <v>7</v>
      </c>
      <c r="F780" s="26" t="s">
        <v>7</v>
      </c>
      <c r="G780" s="28" t="s">
        <v>7</v>
      </c>
      <c r="H780" s="29" t="s">
        <v>7</v>
      </c>
      <c r="I780" s="30">
        <f t="shared" ref="I780:I783" si="758">I781</f>
        <v>2000</v>
      </c>
      <c r="J780" s="30">
        <f t="shared" ref="J780:K782" si="759">J781</f>
        <v>2000</v>
      </c>
      <c r="K780" s="30">
        <f>K781</f>
        <v>2000</v>
      </c>
      <c r="L780" s="30"/>
      <c r="M780" s="30"/>
      <c r="N780" s="30"/>
      <c r="O780" s="30">
        <f t="shared" si="751"/>
        <v>2000</v>
      </c>
      <c r="P780" s="30">
        <f t="shared" si="752"/>
        <v>2000</v>
      </c>
      <c r="Q780" s="31">
        <f t="shared" si="753"/>
        <v>2000</v>
      </c>
      <c r="R780" s="65"/>
      <c r="S780" s="65"/>
      <c r="T780" s="65"/>
      <c r="U780" s="83">
        <f t="shared" si="696"/>
        <v>2000</v>
      </c>
      <c r="V780" s="83">
        <f t="shared" si="697"/>
        <v>2000</v>
      </c>
      <c r="W780" s="83">
        <f t="shared" si="698"/>
        <v>2000</v>
      </c>
      <c r="X780" s="83"/>
      <c r="Y780" s="83"/>
      <c r="Z780" s="83"/>
      <c r="AA780" s="83">
        <f t="shared" si="731"/>
        <v>2000</v>
      </c>
      <c r="AB780" s="83">
        <f t="shared" si="732"/>
        <v>2000</v>
      </c>
      <c r="AC780" s="83">
        <f t="shared" si="733"/>
        <v>2000</v>
      </c>
    </row>
    <row r="781" spans="1:29" s="3" customFormat="1" ht="56.25" x14ac:dyDescent="0.2">
      <c r="A781" s="34" t="s">
        <v>331</v>
      </c>
      <c r="B781" s="24">
        <v>298</v>
      </c>
      <c r="C781" s="25">
        <v>1001</v>
      </c>
      <c r="D781" s="26" t="s">
        <v>36</v>
      </c>
      <c r="E781" s="27" t="s">
        <v>3</v>
      </c>
      <c r="F781" s="26" t="s">
        <v>2</v>
      </c>
      <c r="G781" s="28" t="s">
        <v>9</v>
      </c>
      <c r="H781" s="29" t="s">
        <v>7</v>
      </c>
      <c r="I781" s="30">
        <f t="shared" si="758"/>
        <v>2000</v>
      </c>
      <c r="J781" s="30">
        <f t="shared" si="759"/>
        <v>2000</v>
      </c>
      <c r="K781" s="30">
        <f t="shared" si="759"/>
        <v>2000</v>
      </c>
      <c r="L781" s="30"/>
      <c r="M781" s="30"/>
      <c r="N781" s="30"/>
      <c r="O781" s="30">
        <f t="shared" si="751"/>
        <v>2000</v>
      </c>
      <c r="P781" s="30">
        <f t="shared" si="752"/>
        <v>2000</v>
      </c>
      <c r="Q781" s="31">
        <f t="shared" si="753"/>
        <v>2000</v>
      </c>
      <c r="R781" s="65"/>
      <c r="S781" s="65"/>
      <c r="T781" s="65"/>
      <c r="U781" s="83">
        <f t="shared" si="696"/>
        <v>2000</v>
      </c>
      <c r="V781" s="83">
        <f t="shared" si="697"/>
        <v>2000</v>
      </c>
      <c r="W781" s="83">
        <f t="shared" si="698"/>
        <v>2000</v>
      </c>
      <c r="X781" s="83"/>
      <c r="Y781" s="83"/>
      <c r="Z781" s="83"/>
      <c r="AA781" s="83">
        <f t="shared" si="731"/>
        <v>2000</v>
      </c>
      <c r="AB781" s="83">
        <f t="shared" si="732"/>
        <v>2000</v>
      </c>
      <c r="AC781" s="83">
        <f t="shared" si="733"/>
        <v>2000</v>
      </c>
    </row>
    <row r="782" spans="1:29" s="3" customFormat="1" ht="22.5" x14ac:dyDescent="0.2">
      <c r="A782" s="34" t="s">
        <v>345</v>
      </c>
      <c r="B782" s="24">
        <v>298</v>
      </c>
      <c r="C782" s="25">
        <v>1001</v>
      </c>
      <c r="D782" s="26" t="s">
        <v>36</v>
      </c>
      <c r="E782" s="27">
        <v>3</v>
      </c>
      <c r="F782" s="26">
        <v>0</v>
      </c>
      <c r="G782" s="28">
        <v>0</v>
      </c>
      <c r="H782" s="29"/>
      <c r="I782" s="30">
        <f t="shared" si="758"/>
        <v>2000</v>
      </c>
      <c r="J782" s="30">
        <f t="shared" si="759"/>
        <v>2000</v>
      </c>
      <c r="K782" s="30">
        <f t="shared" si="759"/>
        <v>2000</v>
      </c>
      <c r="L782" s="30"/>
      <c r="M782" s="30"/>
      <c r="N782" s="30"/>
      <c r="O782" s="30">
        <f t="shared" si="751"/>
        <v>2000</v>
      </c>
      <c r="P782" s="30">
        <f t="shared" si="752"/>
        <v>2000</v>
      </c>
      <c r="Q782" s="31">
        <f t="shared" si="753"/>
        <v>2000</v>
      </c>
      <c r="R782" s="65"/>
      <c r="S782" s="65"/>
      <c r="T782" s="65"/>
      <c r="U782" s="83">
        <f t="shared" si="696"/>
        <v>2000</v>
      </c>
      <c r="V782" s="83">
        <f t="shared" si="697"/>
        <v>2000</v>
      </c>
      <c r="W782" s="83">
        <f t="shared" si="698"/>
        <v>2000</v>
      </c>
      <c r="X782" s="83"/>
      <c r="Y782" s="83"/>
      <c r="Z782" s="83"/>
      <c r="AA782" s="83">
        <f t="shared" si="731"/>
        <v>2000</v>
      </c>
      <c r="AB782" s="83">
        <f t="shared" si="732"/>
        <v>2000</v>
      </c>
      <c r="AC782" s="83">
        <f t="shared" si="733"/>
        <v>2000</v>
      </c>
    </row>
    <row r="783" spans="1:29" s="3" customFormat="1" x14ac:dyDescent="0.2">
      <c r="A783" s="23" t="s">
        <v>271</v>
      </c>
      <c r="B783" s="24">
        <v>298</v>
      </c>
      <c r="C783" s="25">
        <v>1001</v>
      </c>
      <c r="D783" s="26" t="s">
        <v>36</v>
      </c>
      <c r="E783" s="27">
        <v>3</v>
      </c>
      <c r="F783" s="26" t="s">
        <v>2</v>
      </c>
      <c r="G783" s="28" t="s">
        <v>53</v>
      </c>
      <c r="H783" s="29" t="s">
        <v>7</v>
      </c>
      <c r="I783" s="30">
        <f t="shared" si="758"/>
        <v>2000</v>
      </c>
      <c r="J783" s="30">
        <f t="shared" ref="J783:K784" si="760">J784</f>
        <v>2000</v>
      </c>
      <c r="K783" s="30">
        <f t="shared" si="760"/>
        <v>2000</v>
      </c>
      <c r="L783" s="30"/>
      <c r="M783" s="30"/>
      <c r="N783" s="30"/>
      <c r="O783" s="30">
        <f t="shared" si="751"/>
        <v>2000</v>
      </c>
      <c r="P783" s="30">
        <f t="shared" si="752"/>
        <v>2000</v>
      </c>
      <c r="Q783" s="31">
        <f t="shared" si="753"/>
        <v>2000</v>
      </c>
      <c r="R783" s="65"/>
      <c r="S783" s="65"/>
      <c r="T783" s="65"/>
      <c r="U783" s="83">
        <f t="shared" si="696"/>
        <v>2000</v>
      </c>
      <c r="V783" s="83">
        <f t="shared" si="697"/>
        <v>2000</v>
      </c>
      <c r="W783" s="83">
        <f t="shared" si="698"/>
        <v>2000</v>
      </c>
      <c r="X783" s="83"/>
      <c r="Y783" s="83"/>
      <c r="Z783" s="83"/>
      <c r="AA783" s="83">
        <f t="shared" si="731"/>
        <v>2000</v>
      </c>
      <c r="AB783" s="83">
        <f t="shared" si="732"/>
        <v>2000</v>
      </c>
      <c r="AC783" s="83">
        <f t="shared" si="733"/>
        <v>2000</v>
      </c>
    </row>
    <row r="784" spans="1:29" s="3" customFormat="1" x14ac:dyDescent="0.2">
      <c r="A784" s="23" t="s">
        <v>40</v>
      </c>
      <c r="B784" s="24">
        <v>298</v>
      </c>
      <c r="C784" s="25">
        <v>1001</v>
      </c>
      <c r="D784" s="26" t="s">
        <v>36</v>
      </c>
      <c r="E784" s="27">
        <v>3</v>
      </c>
      <c r="F784" s="26" t="s">
        <v>2</v>
      </c>
      <c r="G784" s="28" t="s">
        <v>53</v>
      </c>
      <c r="H784" s="29">
        <v>300</v>
      </c>
      <c r="I784" s="30">
        <f>I785</f>
        <v>2000</v>
      </c>
      <c r="J784" s="30">
        <f t="shared" si="760"/>
        <v>2000</v>
      </c>
      <c r="K784" s="30">
        <f t="shared" si="760"/>
        <v>2000</v>
      </c>
      <c r="L784" s="30"/>
      <c r="M784" s="30"/>
      <c r="N784" s="30"/>
      <c r="O784" s="30">
        <f t="shared" si="751"/>
        <v>2000</v>
      </c>
      <c r="P784" s="30">
        <f t="shared" si="752"/>
        <v>2000</v>
      </c>
      <c r="Q784" s="31">
        <f t="shared" si="753"/>
        <v>2000</v>
      </c>
      <c r="R784" s="65"/>
      <c r="S784" s="65"/>
      <c r="T784" s="65"/>
      <c r="U784" s="83">
        <f t="shared" si="696"/>
        <v>2000</v>
      </c>
      <c r="V784" s="83">
        <f t="shared" si="697"/>
        <v>2000</v>
      </c>
      <c r="W784" s="83">
        <f t="shared" si="698"/>
        <v>2000</v>
      </c>
      <c r="X784" s="83"/>
      <c r="Y784" s="83"/>
      <c r="Z784" s="83"/>
      <c r="AA784" s="83">
        <f t="shared" si="731"/>
        <v>2000</v>
      </c>
      <c r="AB784" s="83">
        <f t="shared" si="732"/>
        <v>2000</v>
      </c>
      <c r="AC784" s="83">
        <f t="shared" si="733"/>
        <v>2000</v>
      </c>
    </row>
    <row r="785" spans="1:29" s="3" customFormat="1" ht="22.5" x14ac:dyDescent="0.2">
      <c r="A785" s="23" t="s">
        <v>44</v>
      </c>
      <c r="B785" s="24">
        <v>298</v>
      </c>
      <c r="C785" s="25">
        <v>1001</v>
      </c>
      <c r="D785" s="26" t="s">
        <v>36</v>
      </c>
      <c r="E785" s="27">
        <v>3</v>
      </c>
      <c r="F785" s="26" t="s">
        <v>2</v>
      </c>
      <c r="G785" s="28" t="s">
        <v>53</v>
      </c>
      <c r="H785" s="29">
        <v>320</v>
      </c>
      <c r="I785" s="30">
        <v>2000</v>
      </c>
      <c r="J785" s="30">
        <v>2000</v>
      </c>
      <c r="K785" s="30">
        <v>2000</v>
      </c>
      <c r="L785" s="30"/>
      <c r="M785" s="30"/>
      <c r="N785" s="30"/>
      <c r="O785" s="30">
        <f t="shared" si="751"/>
        <v>2000</v>
      </c>
      <c r="P785" s="30">
        <f t="shared" si="752"/>
        <v>2000</v>
      </c>
      <c r="Q785" s="31">
        <f t="shared" si="753"/>
        <v>2000</v>
      </c>
      <c r="R785" s="65"/>
      <c r="S785" s="65"/>
      <c r="T785" s="65"/>
      <c r="U785" s="83">
        <f t="shared" si="696"/>
        <v>2000</v>
      </c>
      <c r="V785" s="83">
        <f t="shared" si="697"/>
        <v>2000</v>
      </c>
      <c r="W785" s="83">
        <f t="shared" si="698"/>
        <v>2000</v>
      </c>
      <c r="X785" s="83"/>
      <c r="Y785" s="83"/>
      <c r="Z785" s="83"/>
      <c r="AA785" s="83">
        <f t="shared" si="731"/>
        <v>2000</v>
      </c>
      <c r="AB785" s="83">
        <f t="shared" si="732"/>
        <v>2000</v>
      </c>
      <c r="AC785" s="83">
        <f t="shared" si="733"/>
        <v>2000</v>
      </c>
    </row>
    <row r="786" spans="1:29" s="3" customFormat="1" x14ac:dyDescent="0.2">
      <c r="A786" s="23" t="s">
        <v>52</v>
      </c>
      <c r="B786" s="24">
        <v>298</v>
      </c>
      <c r="C786" s="25">
        <v>1003</v>
      </c>
      <c r="D786" s="26" t="s">
        <v>7</v>
      </c>
      <c r="E786" s="27" t="s">
        <v>7</v>
      </c>
      <c r="F786" s="26" t="s">
        <v>7</v>
      </c>
      <c r="G786" s="28" t="s">
        <v>7</v>
      </c>
      <c r="H786" s="29" t="s">
        <v>7</v>
      </c>
      <c r="I786" s="30">
        <f>I787</f>
        <v>598</v>
      </c>
      <c r="J786" s="30">
        <f t="shared" ref="J786:K787" si="761">J787</f>
        <v>810</v>
      </c>
      <c r="K786" s="30">
        <f t="shared" si="761"/>
        <v>876.19999999999993</v>
      </c>
      <c r="L786" s="30">
        <f>L787</f>
        <v>837.58999999999992</v>
      </c>
      <c r="M786" s="30"/>
      <c r="N786" s="30"/>
      <c r="O786" s="30">
        <f t="shared" si="751"/>
        <v>1435.59</v>
      </c>
      <c r="P786" s="30">
        <f t="shared" si="752"/>
        <v>810</v>
      </c>
      <c r="Q786" s="31">
        <f t="shared" si="753"/>
        <v>876.19999999999993</v>
      </c>
      <c r="R786" s="65"/>
      <c r="S786" s="65"/>
      <c r="T786" s="65"/>
      <c r="U786" s="83">
        <f t="shared" si="696"/>
        <v>1435.59</v>
      </c>
      <c r="V786" s="83">
        <f t="shared" si="697"/>
        <v>810</v>
      </c>
      <c r="W786" s="83">
        <f t="shared" si="698"/>
        <v>876.19999999999993</v>
      </c>
      <c r="X786" s="83"/>
      <c r="Y786" s="83"/>
      <c r="Z786" s="83"/>
      <c r="AA786" s="83">
        <f t="shared" si="731"/>
        <v>1435.59</v>
      </c>
      <c r="AB786" s="83">
        <f t="shared" si="732"/>
        <v>810</v>
      </c>
      <c r="AC786" s="83">
        <f t="shared" si="733"/>
        <v>876.19999999999993</v>
      </c>
    </row>
    <row r="787" spans="1:29" s="3" customFormat="1" ht="56.25" x14ac:dyDescent="0.2">
      <c r="A787" s="34" t="s">
        <v>331</v>
      </c>
      <c r="B787" s="24">
        <v>298</v>
      </c>
      <c r="C787" s="25">
        <v>1003</v>
      </c>
      <c r="D787" s="26" t="s">
        <v>36</v>
      </c>
      <c r="E787" s="27" t="s">
        <v>3</v>
      </c>
      <c r="F787" s="26" t="s">
        <v>2</v>
      </c>
      <c r="G787" s="28" t="s">
        <v>9</v>
      </c>
      <c r="H787" s="29" t="s">
        <v>7</v>
      </c>
      <c r="I787" s="30">
        <f>I788</f>
        <v>598</v>
      </c>
      <c r="J787" s="30">
        <f t="shared" si="761"/>
        <v>810</v>
      </c>
      <c r="K787" s="30">
        <f t="shared" si="761"/>
        <v>876.19999999999993</v>
      </c>
      <c r="L787" s="30">
        <f>L788</f>
        <v>837.58999999999992</v>
      </c>
      <c r="M787" s="30"/>
      <c r="N787" s="30"/>
      <c r="O787" s="30">
        <f t="shared" si="751"/>
        <v>1435.59</v>
      </c>
      <c r="P787" s="30">
        <f t="shared" si="752"/>
        <v>810</v>
      </c>
      <c r="Q787" s="31">
        <f t="shared" si="753"/>
        <v>876.19999999999993</v>
      </c>
      <c r="R787" s="65"/>
      <c r="S787" s="65"/>
      <c r="T787" s="65"/>
      <c r="U787" s="83">
        <f t="shared" ref="U787:U851" si="762">O787+R787</f>
        <v>1435.59</v>
      </c>
      <c r="V787" s="83">
        <f t="shared" ref="V787:V851" si="763">P787+S787</f>
        <v>810</v>
      </c>
      <c r="W787" s="83">
        <f t="shared" ref="W787:W851" si="764">Q787+T787</f>
        <v>876.19999999999993</v>
      </c>
      <c r="X787" s="83"/>
      <c r="Y787" s="83"/>
      <c r="Z787" s="83"/>
      <c r="AA787" s="83">
        <f t="shared" si="731"/>
        <v>1435.59</v>
      </c>
      <c r="AB787" s="83">
        <f t="shared" si="732"/>
        <v>810</v>
      </c>
      <c r="AC787" s="83">
        <f t="shared" si="733"/>
        <v>876.19999999999993</v>
      </c>
    </row>
    <row r="788" spans="1:29" s="3" customFormat="1" x14ac:dyDescent="0.2">
      <c r="A788" s="34" t="s">
        <v>335</v>
      </c>
      <c r="B788" s="24">
        <v>298</v>
      </c>
      <c r="C788" s="25">
        <v>1003</v>
      </c>
      <c r="D788" s="26">
        <v>6</v>
      </c>
      <c r="E788" s="27">
        <v>3</v>
      </c>
      <c r="F788" s="26">
        <v>0</v>
      </c>
      <c r="G788" s="28">
        <v>0</v>
      </c>
      <c r="H788" s="29"/>
      <c r="I788" s="30">
        <f>I789+I792</f>
        <v>598</v>
      </c>
      <c r="J788" s="30">
        <f t="shared" ref="J788:K788" si="765">J789+J792</f>
        <v>810</v>
      </c>
      <c r="K788" s="30">
        <f t="shared" si="765"/>
        <v>876.19999999999993</v>
      </c>
      <c r="L788" s="30">
        <f>L792</f>
        <v>837.58999999999992</v>
      </c>
      <c r="M788" s="30"/>
      <c r="N788" s="30"/>
      <c r="O788" s="30">
        <f t="shared" si="751"/>
        <v>1435.59</v>
      </c>
      <c r="P788" s="30">
        <f t="shared" si="752"/>
        <v>810</v>
      </c>
      <c r="Q788" s="31">
        <f t="shared" si="753"/>
        <v>876.19999999999993</v>
      </c>
      <c r="R788" s="65"/>
      <c r="S788" s="65"/>
      <c r="T788" s="65"/>
      <c r="U788" s="83">
        <f t="shared" si="762"/>
        <v>1435.59</v>
      </c>
      <c r="V788" s="83">
        <f t="shared" si="763"/>
        <v>810</v>
      </c>
      <c r="W788" s="83">
        <f t="shared" si="764"/>
        <v>876.19999999999993</v>
      </c>
      <c r="X788" s="83"/>
      <c r="Y788" s="83"/>
      <c r="Z788" s="83"/>
      <c r="AA788" s="83">
        <f t="shared" si="731"/>
        <v>1435.59</v>
      </c>
      <c r="AB788" s="83">
        <f t="shared" si="732"/>
        <v>810</v>
      </c>
      <c r="AC788" s="83">
        <f t="shared" si="733"/>
        <v>876.19999999999993</v>
      </c>
    </row>
    <row r="789" spans="1:29" s="3" customFormat="1" ht="45" x14ac:dyDescent="0.2">
      <c r="A789" s="23" t="s">
        <v>51</v>
      </c>
      <c r="B789" s="24">
        <v>298</v>
      </c>
      <c r="C789" s="25">
        <v>1003</v>
      </c>
      <c r="D789" s="26" t="s">
        <v>36</v>
      </c>
      <c r="E789" s="27">
        <v>3</v>
      </c>
      <c r="F789" s="26" t="s">
        <v>2</v>
      </c>
      <c r="G789" s="28" t="s">
        <v>50</v>
      </c>
      <c r="H789" s="29" t="s">
        <v>7</v>
      </c>
      <c r="I789" s="30">
        <f>I790</f>
        <v>41.4</v>
      </c>
      <c r="J789" s="30">
        <f t="shared" ref="J789:K789" si="766">J790</f>
        <v>41.4</v>
      </c>
      <c r="K789" s="30">
        <f t="shared" si="766"/>
        <v>41.4</v>
      </c>
      <c r="L789" s="30"/>
      <c r="M789" s="30"/>
      <c r="N789" s="30"/>
      <c r="O789" s="30">
        <f t="shared" si="751"/>
        <v>41.4</v>
      </c>
      <c r="P789" s="30">
        <f t="shared" si="752"/>
        <v>41.4</v>
      </c>
      <c r="Q789" s="31">
        <f t="shared" si="753"/>
        <v>41.4</v>
      </c>
      <c r="R789" s="65"/>
      <c r="S789" s="65"/>
      <c r="T789" s="65"/>
      <c r="U789" s="83">
        <f t="shared" si="762"/>
        <v>41.4</v>
      </c>
      <c r="V789" s="83">
        <f t="shared" si="763"/>
        <v>41.4</v>
      </c>
      <c r="W789" s="83">
        <f t="shared" si="764"/>
        <v>41.4</v>
      </c>
      <c r="X789" s="83"/>
      <c r="Y789" s="83"/>
      <c r="Z789" s="83"/>
      <c r="AA789" s="83">
        <f t="shared" si="731"/>
        <v>41.4</v>
      </c>
      <c r="AB789" s="83">
        <f t="shared" si="732"/>
        <v>41.4</v>
      </c>
      <c r="AC789" s="83">
        <f t="shared" si="733"/>
        <v>41.4</v>
      </c>
    </row>
    <row r="790" spans="1:29" s="3" customFormat="1" x14ac:dyDescent="0.2">
      <c r="A790" s="23" t="s">
        <v>40</v>
      </c>
      <c r="B790" s="24">
        <v>298</v>
      </c>
      <c r="C790" s="25">
        <v>1003</v>
      </c>
      <c r="D790" s="26" t="s">
        <v>36</v>
      </c>
      <c r="E790" s="27">
        <v>3</v>
      </c>
      <c r="F790" s="26" t="s">
        <v>2</v>
      </c>
      <c r="G790" s="28" t="s">
        <v>50</v>
      </c>
      <c r="H790" s="29">
        <v>300</v>
      </c>
      <c r="I790" s="30">
        <f>I791</f>
        <v>41.4</v>
      </c>
      <c r="J790" s="30">
        <f t="shared" ref="J790:K790" si="767">J791</f>
        <v>41.4</v>
      </c>
      <c r="K790" s="30">
        <f t="shared" si="767"/>
        <v>41.4</v>
      </c>
      <c r="L790" s="30"/>
      <c r="M790" s="30"/>
      <c r="N790" s="30"/>
      <c r="O790" s="30">
        <f t="shared" si="751"/>
        <v>41.4</v>
      </c>
      <c r="P790" s="30">
        <f t="shared" si="752"/>
        <v>41.4</v>
      </c>
      <c r="Q790" s="31">
        <f t="shared" si="753"/>
        <v>41.4</v>
      </c>
      <c r="R790" s="65"/>
      <c r="S790" s="65"/>
      <c r="T790" s="65"/>
      <c r="U790" s="83">
        <f t="shared" si="762"/>
        <v>41.4</v>
      </c>
      <c r="V790" s="83">
        <f t="shared" si="763"/>
        <v>41.4</v>
      </c>
      <c r="W790" s="83">
        <f t="shared" si="764"/>
        <v>41.4</v>
      </c>
      <c r="X790" s="83"/>
      <c r="Y790" s="83"/>
      <c r="Z790" s="83"/>
      <c r="AA790" s="83">
        <f t="shared" si="731"/>
        <v>41.4</v>
      </c>
      <c r="AB790" s="83">
        <f t="shared" si="732"/>
        <v>41.4</v>
      </c>
      <c r="AC790" s="83">
        <f t="shared" si="733"/>
        <v>41.4</v>
      </c>
    </row>
    <row r="791" spans="1:29" s="3" customFormat="1" ht="22.5" x14ac:dyDescent="0.2">
      <c r="A791" s="23" t="s">
        <v>44</v>
      </c>
      <c r="B791" s="24">
        <v>298</v>
      </c>
      <c r="C791" s="25">
        <v>1003</v>
      </c>
      <c r="D791" s="26" t="s">
        <v>36</v>
      </c>
      <c r="E791" s="27">
        <v>3</v>
      </c>
      <c r="F791" s="26" t="s">
        <v>2</v>
      </c>
      <c r="G791" s="28" t="s">
        <v>50</v>
      </c>
      <c r="H791" s="29">
        <v>320</v>
      </c>
      <c r="I791" s="30">
        <v>41.4</v>
      </c>
      <c r="J791" s="30">
        <v>41.4</v>
      </c>
      <c r="K791" s="30">
        <v>41.4</v>
      </c>
      <c r="L791" s="30"/>
      <c r="M791" s="30"/>
      <c r="N791" s="30"/>
      <c r="O791" s="30">
        <f t="shared" si="751"/>
        <v>41.4</v>
      </c>
      <c r="P791" s="30">
        <f t="shared" si="752"/>
        <v>41.4</v>
      </c>
      <c r="Q791" s="31">
        <f t="shared" si="753"/>
        <v>41.4</v>
      </c>
      <c r="R791" s="65"/>
      <c r="S791" s="65"/>
      <c r="T791" s="65"/>
      <c r="U791" s="83">
        <f t="shared" si="762"/>
        <v>41.4</v>
      </c>
      <c r="V791" s="83">
        <f t="shared" si="763"/>
        <v>41.4</v>
      </c>
      <c r="W791" s="83">
        <f t="shared" si="764"/>
        <v>41.4</v>
      </c>
      <c r="X791" s="83"/>
      <c r="Y791" s="83"/>
      <c r="Z791" s="83"/>
      <c r="AA791" s="83">
        <f t="shared" si="731"/>
        <v>41.4</v>
      </c>
      <c r="AB791" s="83">
        <f t="shared" si="732"/>
        <v>41.4</v>
      </c>
      <c r="AC791" s="83">
        <f t="shared" si="733"/>
        <v>41.4</v>
      </c>
    </row>
    <row r="792" spans="1:29" s="3" customFormat="1" ht="30.6" customHeight="1" x14ac:dyDescent="0.2">
      <c r="A792" s="23" t="s">
        <v>48</v>
      </c>
      <c r="B792" s="24">
        <v>298</v>
      </c>
      <c r="C792" s="25">
        <v>1003</v>
      </c>
      <c r="D792" s="26" t="s">
        <v>36</v>
      </c>
      <c r="E792" s="27">
        <v>3</v>
      </c>
      <c r="F792" s="26" t="s">
        <v>2</v>
      </c>
      <c r="G792" s="28" t="s">
        <v>49</v>
      </c>
      <c r="H792" s="29" t="s">
        <v>7</v>
      </c>
      <c r="I792" s="30">
        <f>I793</f>
        <v>556.6</v>
      </c>
      <c r="J792" s="30">
        <f t="shared" ref="J792:K792" si="768">J793</f>
        <v>768.6</v>
      </c>
      <c r="K792" s="30">
        <f t="shared" si="768"/>
        <v>834.8</v>
      </c>
      <c r="L792" s="30">
        <f>L793</f>
        <v>837.58999999999992</v>
      </c>
      <c r="M792" s="30"/>
      <c r="N792" s="30"/>
      <c r="O792" s="30">
        <f t="shared" si="751"/>
        <v>1394.19</v>
      </c>
      <c r="P792" s="30">
        <f t="shared" si="752"/>
        <v>768.6</v>
      </c>
      <c r="Q792" s="31">
        <f t="shared" si="753"/>
        <v>834.8</v>
      </c>
      <c r="R792" s="65"/>
      <c r="S792" s="65"/>
      <c r="T792" s="65"/>
      <c r="U792" s="83">
        <f t="shared" si="762"/>
        <v>1394.19</v>
      </c>
      <c r="V792" s="83">
        <f t="shared" si="763"/>
        <v>768.6</v>
      </c>
      <c r="W792" s="83">
        <f t="shared" si="764"/>
        <v>834.8</v>
      </c>
      <c r="X792" s="83"/>
      <c r="Y792" s="83"/>
      <c r="Z792" s="83"/>
      <c r="AA792" s="83">
        <f t="shared" si="731"/>
        <v>1394.19</v>
      </c>
      <c r="AB792" s="83">
        <f t="shared" si="732"/>
        <v>768.6</v>
      </c>
      <c r="AC792" s="83">
        <f t="shared" si="733"/>
        <v>834.8</v>
      </c>
    </row>
    <row r="793" spans="1:29" s="3" customFormat="1" x14ac:dyDescent="0.2">
      <c r="A793" s="23" t="s">
        <v>40</v>
      </c>
      <c r="B793" s="24">
        <v>298</v>
      </c>
      <c r="C793" s="25">
        <v>1003</v>
      </c>
      <c r="D793" s="26" t="s">
        <v>36</v>
      </c>
      <c r="E793" s="27">
        <v>3</v>
      </c>
      <c r="F793" s="26" t="s">
        <v>2</v>
      </c>
      <c r="G793" s="28" t="s">
        <v>49</v>
      </c>
      <c r="H793" s="29">
        <v>300</v>
      </c>
      <c r="I793" s="30">
        <f>I794</f>
        <v>556.6</v>
      </c>
      <c r="J793" s="30">
        <f t="shared" ref="J793:K793" si="769">J794</f>
        <v>768.6</v>
      </c>
      <c r="K793" s="30">
        <f t="shared" si="769"/>
        <v>834.8</v>
      </c>
      <c r="L793" s="30">
        <f>L794</f>
        <v>837.58999999999992</v>
      </c>
      <c r="M793" s="30"/>
      <c r="N793" s="30"/>
      <c r="O793" s="30">
        <f t="shared" si="751"/>
        <v>1394.19</v>
      </c>
      <c r="P793" s="30">
        <f t="shared" si="752"/>
        <v>768.6</v>
      </c>
      <c r="Q793" s="31">
        <f t="shared" si="753"/>
        <v>834.8</v>
      </c>
      <c r="R793" s="65"/>
      <c r="S793" s="65"/>
      <c r="T793" s="65"/>
      <c r="U793" s="83">
        <f t="shared" si="762"/>
        <v>1394.19</v>
      </c>
      <c r="V793" s="83">
        <f t="shared" si="763"/>
        <v>768.6</v>
      </c>
      <c r="W793" s="83">
        <f t="shared" si="764"/>
        <v>834.8</v>
      </c>
      <c r="X793" s="83"/>
      <c r="Y793" s="83"/>
      <c r="Z793" s="83"/>
      <c r="AA793" s="83">
        <f t="shared" si="731"/>
        <v>1394.19</v>
      </c>
      <c r="AB793" s="83">
        <f t="shared" si="732"/>
        <v>768.6</v>
      </c>
      <c r="AC793" s="83">
        <f t="shared" si="733"/>
        <v>834.8</v>
      </c>
    </row>
    <row r="794" spans="1:29" s="3" customFormat="1" ht="22.5" x14ac:dyDescent="0.2">
      <c r="A794" s="23" t="s">
        <v>44</v>
      </c>
      <c r="B794" s="24">
        <v>298</v>
      </c>
      <c r="C794" s="25">
        <v>1003</v>
      </c>
      <c r="D794" s="26" t="s">
        <v>36</v>
      </c>
      <c r="E794" s="27">
        <v>3</v>
      </c>
      <c r="F794" s="26" t="s">
        <v>2</v>
      </c>
      <c r="G794" s="28" t="s">
        <v>49</v>
      </c>
      <c r="H794" s="29">
        <v>320</v>
      </c>
      <c r="I794" s="30">
        <v>556.6</v>
      </c>
      <c r="J794" s="30">
        <v>768.6</v>
      </c>
      <c r="K794" s="30">
        <v>834.8</v>
      </c>
      <c r="L794" s="30">
        <f>864.01186-26.42186</f>
        <v>837.58999999999992</v>
      </c>
      <c r="M794" s="30"/>
      <c r="N794" s="30"/>
      <c r="O794" s="30">
        <f t="shared" si="751"/>
        <v>1394.19</v>
      </c>
      <c r="P794" s="30">
        <f t="shared" si="752"/>
        <v>768.6</v>
      </c>
      <c r="Q794" s="31">
        <f t="shared" si="753"/>
        <v>834.8</v>
      </c>
      <c r="R794" s="65"/>
      <c r="S794" s="65"/>
      <c r="T794" s="65"/>
      <c r="U794" s="83">
        <f t="shared" si="762"/>
        <v>1394.19</v>
      </c>
      <c r="V794" s="83">
        <f t="shared" si="763"/>
        <v>768.6</v>
      </c>
      <c r="W794" s="83">
        <f t="shared" si="764"/>
        <v>834.8</v>
      </c>
      <c r="X794" s="83"/>
      <c r="Y794" s="83"/>
      <c r="Z794" s="83"/>
      <c r="AA794" s="83">
        <f t="shared" si="731"/>
        <v>1394.19</v>
      </c>
      <c r="AB794" s="83">
        <f t="shared" si="732"/>
        <v>768.6</v>
      </c>
      <c r="AC794" s="83">
        <f t="shared" si="733"/>
        <v>834.8</v>
      </c>
    </row>
    <row r="795" spans="1:29" s="3" customFormat="1" x14ac:dyDescent="0.2">
      <c r="A795" s="23" t="s">
        <v>106</v>
      </c>
      <c r="B795" s="24">
        <v>298</v>
      </c>
      <c r="C795" s="25">
        <v>1004</v>
      </c>
      <c r="D795" s="26"/>
      <c r="E795" s="27"/>
      <c r="F795" s="26"/>
      <c r="G795" s="28"/>
      <c r="H795" s="29"/>
      <c r="I795" s="30">
        <f>I796</f>
        <v>10</v>
      </c>
      <c r="J795" s="30">
        <f t="shared" ref="J795:K795" si="770">J796</f>
        <v>10</v>
      </c>
      <c r="K795" s="30">
        <f t="shared" si="770"/>
        <v>10</v>
      </c>
      <c r="L795" s="30"/>
      <c r="M795" s="30"/>
      <c r="N795" s="30"/>
      <c r="O795" s="30">
        <f t="shared" si="751"/>
        <v>10</v>
      </c>
      <c r="P795" s="30">
        <f t="shared" si="752"/>
        <v>10</v>
      </c>
      <c r="Q795" s="31">
        <f t="shared" si="753"/>
        <v>10</v>
      </c>
      <c r="R795" s="65"/>
      <c r="S795" s="65"/>
      <c r="T795" s="65"/>
      <c r="U795" s="83">
        <f t="shared" si="762"/>
        <v>10</v>
      </c>
      <c r="V795" s="83">
        <f t="shared" si="763"/>
        <v>10</v>
      </c>
      <c r="W795" s="83">
        <f t="shared" si="764"/>
        <v>10</v>
      </c>
      <c r="X795" s="83"/>
      <c r="Y795" s="83"/>
      <c r="Z795" s="83"/>
      <c r="AA795" s="83">
        <f t="shared" si="731"/>
        <v>10</v>
      </c>
      <c r="AB795" s="83">
        <f t="shared" si="732"/>
        <v>10</v>
      </c>
      <c r="AC795" s="83">
        <f t="shared" si="733"/>
        <v>10</v>
      </c>
    </row>
    <row r="796" spans="1:29" s="3" customFormat="1" ht="45" x14ac:dyDescent="0.2">
      <c r="A796" s="34" t="s">
        <v>341</v>
      </c>
      <c r="B796" s="24">
        <v>298</v>
      </c>
      <c r="C796" s="25">
        <v>1004</v>
      </c>
      <c r="D796" s="26">
        <v>8</v>
      </c>
      <c r="E796" s="27">
        <v>0</v>
      </c>
      <c r="F796" s="26">
        <v>0</v>
      </c>
      <c r="G796" s="28">
        <v>0</v>
      </c>
      <c r="H796" s="29"/>
      <c r="I796" s="30">
        <f>I797</f>
        <v>10</v>
      </c>
      <c r="J796" s="30">
        <f t="shared" ref="J796:K796" si="771">J797</f>
        <v>10</v>
      </c>
      <c r="K796" s="30">
        <f t="shared" si="771"/>
        <v>10</v>
      </c>
      <c r="L796" s="30"/>
      <c r="M796" s="30"/>
      <c r="N796" s="30"/>
      <c r="O796" s="30">
        <f t="shared" si="751"/>
        <v>10</v>
      </c>
      <c r="P796" s="30">
        <f t="shared" si="752"/>
        <v>10</v>
      </c>
      <c r="Q796" s="31">
        <f t="shared" si="753"/>
        <v>10</v>
      </c>
      <c r="R796" s="65"/>
      <c r="S796" s="65"/>
      <c r="T796" s="65"/>
      <c r="U796" s="83">
        <f t="shared" si="762"/>
        <v>10</v>
      </c>
      <c r="V796" s="83">
        <f t="shared" si="763"/>
        <v>10</v>
      </c>
      <c r="W796" s="83">
        <f t="shared" si="764"/>
        <v>10</v>
      </c>
      <c r="X796" s="83"/>
      <c r="Y796" s="83"/>
      <c r="Z796" s="83"/>
      <c r="AA796" s="83">
        <f t="shared" si="731"/>
        <v>10</v>
      </c>
      <c r="AB796" s="83">
        <f t="shared" si="732"/>
        <v>10</v>
      </c>
      <c r="AC796" s="83">
        <f t="shared" si="733"/>
        <v>10</v>
      </c>
    </row>
    <row r="797" spans="1:29" s="3" customFormat="1" x14ac:dyDescent="0.2">
      <c r="A797" s="23" t="s">
        <v>57</v>
      </c>
      <c r="B797" s="24">
        <v>298</v>
      </c>
      <c r="C797" s="25">
        <v>1004</v>
      </c>
      <c r="D797" s="26">
        <v>8</v>
      </c>
      <c r="E797" s="27">
        <v>0</v>
      </c>
      <c r="F797" s="26">
        <v>0</v>
      </c>
      <c r="G797" s="28">
        <v>80460</v>
      </c>
      <c r="H797" s="29"/>
      <c r="I797" s="30">
        <f>I798</f>
        <v>10</v>
      </c>
      <c r="J797" s="30">
        <f t="shared" ref="J797:K797" si="772">J798</f>
        <v>10</v>
      </c>
      <c r="K797" s="30">
        <f t="shared" si="772"/>
        <v>10</v>
      </c>
      <c r="L797" s="30"/>
      <c r="M797" s="30"/>
      <c r="N797" s="30"/>
      <c r="O797" s="30">
        <f t="shared" si="751"/>
        <v>10</v>
      </c>
      <c r="P797" s="30">
        <f t="shared" si="752"/>
        <v>10</v>
      </c>
      <c r="Q797" s="31">
        <f t="shared" si="753"/>
        <v>10</v>
      </c>
      <c r="R797" s="65"/>
      <c r="S797" s="65"/>
      <c r="T797" s="65"/>
      <c r="U797" s="83">
        <f t="shared" si="762"/>
        <v>10</v>
      </c>
      <c r="V797" s="83">
        <f t="shared" si="763"/>
        <v>10</v>
      </c>
      <c r="W797" s="83">
        <f t="shared" si="764"/>
        <v>10</v>
      </c>
      <c r="X797" s="83"/>
      <c r="Y797" s="83"/>
      <c r="Z797" s="83"/>
      <c r="AA797" s="83">
        <f t="shared" si="731"/>
        <v>10</v>
      </c>
      <c r="AB797" s="83">
        <f t="shared" si="732"/>
        <v>10</v>
      </c>
      <c r="AC797" s="83">
        <f t="shared" si="733"/>
        <v>10</v>
      </c>
    </row>
    <row r="798" spans="1:29" s="3" customFormat="1" ht="22.5" x14ac:dyDescent="0.2">
      <c r="A798" s="23" t="s">
        <v>14</v>
      </c>
      <c r="B798" s="24">
        <v>298</v>
      </c>
      <c r="C798" s="25">
        <v>1004</v>
      </c>
      <c r="D798" s="26">
        <v>8</v>
      </c>
      <c r="E798" s="27">
        <v>0</v>
      </c>
      <c r="F798" s="26">
        <v>0</v>
      </c>
      <c r="G798" s="28">
        <v>80460</v>
      </c>
      <c r="H798" s="29">
        <v>200</v>
      </c>
      <c r="I798" s="30">
        <f>I799</f>
        <v>10</v>
      </c>
      <c r="J798" s="30">
        <f t="shared" ref="J798:K798" si="773">J799</f>
        <v>10</v>
      </c>
      <c r="K798" s="30">
        <f t="shared" si="773"/>
        <v>10</v>
      </c>
      <c r="L798" s="30"/>
      <c r="M798" s="30"/>
      <c r="N798" s="30"/>
      <c r="O798" s="30">
        <f t="shared" si="751"/>
        <v>10</v>
      </c>
      <c r="P798" s="30">
        <f t="shared" si="752"/>
        <v>10</v>
      </c>
      <c r="Q798" s="31">
        <f t="shared" si="753"/>
        <v>10</v>
      </c>
      <c r="R798" s="65"/>
      <c r="S798" s="65"/>
      <c r="T798" s="65"/>
      <c r="U798" s="83">
        <f t="shared" si="762"/>
        <v>10</v>
      </c>
      <c r="V798" s="83">
        <f t="shared" si="763"/>
        <v>10</v>
      </c>
      <c r="W798" s="83">
        <f t="shared" si="764"/>
        <v>10</v>
      </c>
      <c r="X798" s="83"/>
      <c r="Y798" s="83"/>
      <c r="Z798" s="83"/>
      <c r="AA798" s="83">
        <f t="shared" si="731"/>
        <v>10</v>
      </c>
      <c r="AB798" s="83">
        <f t="shared" si="732"/>
        <v>10</v>
      </c>
      <c r="AC798" s="83">
        <f t="shared" si="733"/>
        <v>10</v>
      </c>
    </row>
    <row r="799" spans="1:29" s="3" customFormat="1" ht="22.5" x14ac:dyDescent="0.2">
      <c r="A799" s="23" t="s">
        <v>13</v>
      </c>
      <c r="B799" s="24">
        <v>298</v>
      </c>
      <c r="C799" s="25">
        <v>1004</v>
      </c>
      <c r="D799" s="26">
        <v>8</v>
      </c>
      <c r="E799" s="27">
        <v>0</v>
      </c>
      <c r="F799" s="26">
        <v>0</v>
      </c>
      <c r="G799" s="28">
        <v>80460</v>
      </c>
      <c r="H799" s="29">
        <v>240</v>
      </c>
      <c r="I799" s="30">
        <v>10</v>
      </c>
      <c r="J799" s="30">
        <v>10</v>
      </c>
      <c r="K799" s="30">
        <v>10</v>
      </c>
      <c r="L799" s="30"/>
      <c r="M799" s="30"/>
      <c r="N799" s="30"/>
      <c r="O799" s="30">
        <f t="shared" si="751"/>
        <v>10</v>
      </c>
      <c r="P799" s="30">
        <f t="shared" si="752"/>
        <v>10</v>
      </c>
      <c r="Q799" s="31">
        <f t="shared" si="753"/>
        <v>10</v>
      </c>
      <c r="R799" s="65"/>
      <c r="S799" s="65"/>
      <c r="T799" s="65"/>
      <c r="U799" s="83">
        <f t="shared" si="762"/>
        <v>10</v>
      </c>
      <c r="V799" s="83">
        <f t="shared" si="763"/>
        <v>10</v>
      </c>
      <c r="W799" s="83">
        <f t="shared" si="764"/>
        <v>10</v>
      </c>
      <c r="X799" s="83"/>
      <c r="Y799" s="83"/>
      <c r="Z799" s="83"/>
      <c r="AA799" s="83">
        <f t="shared" si="731"/>
        <v>10</v>
      </c>
      <c r="AB799" s="83">
        <f t="shared" si="732"/>
        <v>10</v>
      </c>
      <c r="AC799" s="83">
        <f t="shared" si="733"/>
        <v>10</v>
      </c>
    </row>
    <row r="800" spans="1:29" s="3" customFormat="1" x14ac:dyDescent="0.2">
      <c r="A800" s="23" t="s">
        <v>47</v>
      </c>
      <c r="B800" s="24">
        <v>298</v>
      </c>
      <c r="C800" s="25">
        <v>1006</v>
      </c>
      <c r="D800" s="26" t="s">
        <v>7</v>
      </c>
      <c r="E800" s="27" t="s">
        <v>7</v>
      </c>
      <c r="F800" s="26" t="s">
        <v>7</v>
      </c>
      <c r="G800" s="28" t="s">
        <v>7</v>
      </c>
      <c r="H800" s="29" t="s">
        <v>7</v>
      </c>
      <c r="I800" s="30">
        <f>I801+I823</f>
        <v>6127.9</v>
      </c>
      <c r="J800" s="30">
        <f>J801+J823</f>
        <v>6244.4</v>
      </c>
      <c r="K800" s="30">
        <f>K801+K823</f>
        <v>6562.2</v>
      </c>
      <c r="L800" s="30">
        <f>L801</f>
        <v>120.72193999999999</v>
      </c>
      <c r="M800" s="30">
        <f t="shared" ref="M800:N800" si="774">M801</f>
        <v>0</v>
      </c>
      <c r="N800" s="30">
        <f t="shared" si="774"/>
        <v>0</v>
      </c>
      <c r="O800" s="30">
        <f t="shared" si="751"/>
        <v>6248.62194</v>
      </c>
      <c r="P800" s="30">
        <f t="shared" si="752"/>
        <v>6244.4</v>
      </c>
      <c r="Q800" s="31">
        <f t="shared" si="753"/>
        <v>6562.2</v>
      </c>
      <c r="R800" s="65"/>
      <c r="S800" s="65"/>
      <c r="T800" s="65"/>
      <c r="U800" s="83">
        <f t="shared" si="762"/>
        <v>6248.62194</v>
      </c>
      <c r="V800" s="83">
        <f t="shared" si="763"/>
        <v>6244.4</v>
      </c>
      <c r="W800" s="83">
        <f t="shared" si="764"/>
        <v>6562.2</v>
      </c>
      <c r="X800" s="83">
        <f>X801</f>
        <v>1000</v>
      </c>
      <c r="Y800" s="83"/>
      <c r="Z800" s="83"/>
      <c r="AA800" s="83">
        <f t="shared" si="731"/>
        <v>7248.62194</v>
      </c>
      <c r="AB800" s="83">
        <f t="shared" si="732"/>
        <v>6244.4</v>
      </c>
      <c r="AC800" s="83">
        <f t="shared" si="733"/>
        <v>6562.2</v>
      </c>
    </row>
    <row r="801" spans="1:29" s="3" customFormat="1" ht="56.25" x14ac:dyDescent="0.2">
      <c r="A801" s="34" t="s">
        <v>331</v>
      </c>
      <c r="B801" s="24">
        <v>298</v>
      </c>
      <c r="C801" s="25">
        <v>1006</v>
      </c>
      <c r="D801" s="26">
        <v>6</v>
      </c>
      <c r="E801" s="27">
        <v>0</v>
      </c>
      <c r="F801" s="26" t="s">
        <v>2</v>
      </c>
      <c r="G801" s="28" t="s">
        <v>9</v>
      </c>
      <c r="H801" s="29" t="s">
        <v>7</v>
      </c>
      <c r="I801" s="30">
        <f>I802</f>
        <v>308.89999999999998</v>
      </c>
      <c r="J801" s="30">
        <f t="shared" ref="J801:K801" si="775">J802</f>
        <v>260.7</v>
      </c>
      <c r="K801" s="30">
        <f t="shared" si="775"/>
        <v>364.7</v>
      </c>
      <c r="L801" s="30">
        <f>L802</f>
        <v>120.72193999999999</v>
      </c>
      <c r="M801" s="30">
        <f t="shared" ref="M801:N801" si="776">M802</f>
        <v>0</v>
      </c>
      <c r="N801" s="30">
        <f t="shared" si="776"/>
        <v>0</v>
      </c>
      <c r="O801" s="30">
        <f t="shared" si="751"/>
        <v>429.62194</v>
      </c>
      <c r="P801" s="30">
        <f t="shared" si="752"/>
        <v>260.7</v>
      </c>
      <c r="Q801" s="31">
        <f t="shared" si="753"/>
        <v>364.7</v>
      </c>
      <c r="R801" s="65"/>
      <c r="S801" s="65"/>
      <c r="T801" s="65"/>
      <c r="U801" s="83">
        <f t="shared" si="762"/>
        <v>429.62194</v>
      </c>
      <c r="V801" s="83">
        <f t="shared" si="763"/>
        <v>260.7</v>
      </c>
      <c r="W801" s="83">
        <f t="shared" si="764"/>
        <v>364.7</v>
      </c>
      <c r="X801" s="83">
        <f>X802</f>
        <v>1000</v>
      </c>
      <c r="Y801" s="83"/>
      <c r="Z801" s="83"/>
      <c r="AA801" s="83">
        <f t="shared" si="731"/>
        <v>1429.62194</v>
      </c>
      <c r="AB801" s="83">
        <f t="shared" si="732"/>
        <v>260.7</v>
      </c>
      <c r="AC801" s="83">
        <f t="shared" si="733"/>
        <v>364.7</v>
      </c>
    </row>
    <row r="802" spans="1:29" s="3" customFormat="1" ht="22.5" x14ac:dyDescent="0.2">
      <c r="A802" s="34" t="s">
        <v>345</v>
      </c>
      <c r="B802" s="24">
        <v>298</v>
      </c>
      <c r="C802" s="25">
        <v>1006</v>
      </c>
      <c r="D802" s="26">
        <v>6</v>
      </c>
      <c r="E802" s="27">
        <v>3</v>
      </c>
      <c r="F802" s="26">
        <v>0</v>
      </c>
      <c r="G802" s="28">
        <v>0</v>
      </c>
      <c r="H802" s="29"/>
      <c r="I802" s="30">
        <f>I803+I806+I817+I820</f>
        <v>308.89999999999998</v>
      </c>
      <c r="J802" s="30">
        <f>J803+J806+J817+J820</f>
        <v>260.7</v>
      </c>
      <c r="K802" s="30">
        <f>K803+K806+K817+K820+K811</f>
        <v>364.7</v>
      </c>
      <c r="L802" s="30">
        <f>L803+L806+L817+L820+L811</f>
        <v>120.72193999999999</v>
      </c>
      <c r="M802" s="30">
        <f>M803+M806+M817+M820+M811</f>
        <v>0</v>
      </c>
      <c r="N802" s="30">
        <f>N803+N806+N817+N820+N811</f>
        <v>0</v>
      </c>
      <c r="O802" s="30">
        <f t="shared" si="751"/>
        <v>429.62194</v>
      </c>
      <c r="P802" s="30">
        <f t="shared" si="752"/>
        <v>260.7</v>
      </c>
      <c r="Q802" s="31">
        <f>K802+N802</f>
        <v>364.7</v>
      </c>
      <c r="R802" s="65"/>
      <c r="S802" s="65"/>
      <c r="T802" s="65"/>
      <c r="U802" s="83">
        <f t="shared" si="762"/>
        <v>429.62194</v>
      </c>
      <c r="V802" s="83">
        <f t="shared" si="763"/>
        <v>260.7</v>
      </c>
      <c r="W802" s="83">
        <f t="shared" si="764"/>
        <v>364.7</v>
      </c>
      <c r="X802" s="83">
        <f>X811</f>
        <v>1000</v>
      </c>
      <c r="Y802" s="83"/>
      <c r="Z802" s="83"/>
      <c r="AA802" s="83">
        <f t="shared" si="731"/>
        <v>1429.62194</v>
      </c>
      <c r="AB802" s="83">
        <f t="shared" si="732"/>
        <v>260.7</v>
      </c>
      <c r="AC802" s="83">
        <f t="shared" si="733"/>
        <v>364.7</v>
      </c>
    </row>
    <row r="803" spans="1:29" s="3" customFormat="1" ht="22.5" x14ac:dyDescent="0.2">
      <c r="A803" s="23" t="s">
        <v>274</v>
      </c>
      <c r="B803" s="24">
        <v>298</v>
      </c>
      <c r="C803" s="25">
        <v>1006</v>
      </c>
      <c r="D803" s="26">
        <v>6</v>
      </c>
      <c r="E803" s="27">
        <v>3</v>
      </c>
      <c r="F803" s="26">
        <v>0</v>
      </c>
      <c r="G803" s="28">
        <v>78730</v>
      </c>
      <c r="H803" s="29"/>
      <c r="I803" s="30">
        <f>I804</f>
        <v>48.1</v>
      </c>
      <c r="J803" s="30">
        <f t="shared" ref="J803:K803" si="777">J804</f>
        <v>99.9</v>
      </c>
      <c r="K803" s="30">
        <f t="shared" si="777"/>
        <v>103.9</v>
      </c>
      <c r="L803" s="30"/>
      <c r="M803" s="30"/>
      <c r="N803" s="30"/>
      <c r="O803" s="30">
        <f t="shared" si="751"/>
        <v>48.1</v>
      </c>
      <c r="P803" s="30">
        <f t="shared" si="752"/>
        <v>99.9</v>
      </c>
      <c r="Q803" s="31">
        <f t="shared" si="753"/>
        <v>103.9</v>
      </c>
      <c r="R803" s="65"/>
      <c r="S803" s="65"/>
      <c r="T803" s="65"/>
      <c r="U803" s="83">
        <f t="shared" si="762"/>
        <v>48.1</v>
      </c>
      <c r="V803" s="83">
        <f t="shared" si="763"/>
        <v>99.9</v>
      </c>
      <c r="W803" s="83">
        <f t="shared" si="764"/>
        <v>103.9</v>
      </c>
      <c r="X803" s="83"/>
      <c r="Y803" s="83"/>
      <c r="Z803" s="83"/>
      <c r="AA803" s="83">
        <f t="shared" si="731"/>
        <v>48.1</v>
      </c>
      <c r="AB803" s="83">
        <f t="shared" si="732"/>
        <v>99.9</v>
      </c>
      <c r="AC803" s="83">
        <f t="shared" si="733"/>
        <v>103.9</v>
      </c>
    </row>
    <row r="804" spans="1:29" s="3" customFormat="1" x14ac:dyDescent="0.2">
      <c r="A804" s="23" t="s">
        <v>40</v>
      </c>
      <c r="B804" s="24">
        <v>298</v>
      </c>
      <c r="C804" s="25">
        <v>1006</v>
      </c>
      <c r="D804" s="26" t="s">
        <v>36</v>
      </c>
      <c r="E804" s="27">
        <v>3</v>
      </c>
      <c r="F804" s="26" t="s">
        <v>2</v>
      </c>
      <c r="G804" s="28">
        <v>78730</v>
      </c>
      <c r="H804" s="29">
        <v>300</v>
      </c>
      <c r="I804" s="30">
        <f>I805</f>
        <v>48.1</v>
      </c>
      <c r="J804" s="30">
        <f t="shared" ref="J804:K804" si="778">J805</f>
        <v>99.9</v>
      </c>
      <c r="K804" s="30">
        <f t="shared" si="778"/>
        <v>103.9</v>
      </c>
      <c r="L804" s="30"/>
      <c r="M804" s="30"/>
      <c r="N804" s="30"/>
      <c r="O804" s="30">
        <f t="shared" si="751"/>
        <v>48.1</v>
      </c>
      <c r="P804" s="30">
        <f t="shared" si="752"/>
        <v>99.9</v>
      </c>
      <c r="Q804" s="31">
        <f t="shared" si="753"/>
        <v>103.9</v>
      </c>
      <c r="R804" s="65"/>
      <c r="S804" s="65"/>
      <c r="T804" s="65"/>
      <c r="U804" s="83">
        <f t="shared" si="762"/>
        <v>48.1</v>
      </c>
      <c r="V804" s="83">
        <f t="shared" si="763"/>
        <v>99.9</v>
      </c>
      <c r="W804" s="83">
        <f t="shared" si="764"/>
        <v>103.9</v>
      </c>
      <c r="X804" s="83"/>
      <c r="Y804" s="83"/>
      <c r="Z804" s="83"/>
      <c r="AA804" s="83">
        <f t="shared" si="731"/>
        <v>48.1</v>
      </c>
      <c r="AB804" s="83">
        <f t="shared" si="732"/>
        <v>99.9</v>
      </c>
      <c r="AC804" s="83">
        <f t="shared" si="733"/>
        <v>103.9</v>
      </c>
    </row>
    <row r="805" spans="1:29" s="3" customFormat="1" ht="22.5" x14ac:dyDescent="0.2">
      <c r="A805" s="23" t="s">
        <v>44</v>
      </c>
      <c r="B805" s="24">
        <v>298</v>
      </c>
      <c r="C805" s="25">
        <v>1006</v>
      </c>
      <c r="D805" s="26" t="s">
        <v>36</v>
      </c>
      <c r="E805" s="27">
        <v>3</v>
      </c>
      <c r="F805" s="26" t="s">
        <v>2</v>
      </c>
      <c r="G805" s="28">
        <v>78730</v>
      </c>
      <c r="H805" s="29">
        <v>320</v>
      </c>
      <c r="I805" s="30">
        <v>48.1</v>
      </c>
      <c r="J805" s="30">
        <v>99.9</v>
      </c>
      <c r="K805" s="30">
        <v>103.9</v>
      </c>
      <c r="L805" s="30"/>
      <c r="M805" s="30"/>
      <c r="N805" s="30"/>
      <c r="O805" s="30">
        <f t="shared" si="751"/>
        <v>48.1</v>
      </c>
      <c r="P805" s="30">
        <f t="shared" si="752"/>
        <v>99.9</v>
      </c>
      <c r="Q805" s="31">
        <f t="shared" si="753"/>
        <v>103.9</v>
      </c>
      <c r="R805" s="65"/>
      <c r="S805" s="65"/>
      <c r="T805" s="65"/>
      <c r="U805" s="83">
        <f t="shared" si="762"/>
        <v>48.1</v>
      </c>
      <c r="V805" s="83">
        <f t="shared" si="763"/>
        <v>99.9</v>
      </c>
      <c r="W805" s="83">
        <f t="shared" si="764"/>
        <v>103.9</v>
      </c>
      <c r="X805" s="83"/>
      <c r="Y805" s="83"/>
      <c r="Z805" s="83"/>
      <c r="AA805" s="83">
        <f t="shared" si="731"/>
        <v>48.1</v>
      </c>
      <c r="AB805" s="83">
        <f t="shared" si="732"/>
        <v>99.9</v>
      </c>
      <c r="AC805" s="83">
        <f t="shared" si="733"/>
        <v>103.9</v>
      </c>
    </row>
    <row r="806" spans="1:29" s="3" customFormat="1" ht="20.45" customHeight="1" x14ac:dyDescent="0.2">
      <c r="A806" s="23" t="s">
        <v>46</v>
      </c>
      <c r="B806" s="24">
        <v>298</v>
      </c>
      <c r="C806" s="25">
        <v>1006</v>
      </c>
      <c r="D806" s="26" t="s">
        <v>36</v>
      </c>
      <c r="E806" s="27">
        <v>3</v>
      </c>
      <c r="F806" s="26" t="s">
        <v>2</v>
      </c>
      <c r="G806" s="28" t="s">
        <v>45</v>
      </c>
      <c r="H806" s="29" t="s">
        <v>7</v>
      </c>
      <c r="I806" s="30">
        <f>I807+I809</f>
        <v>90.8</v>
      </c>
      <c r="J806" s="30">
        <f t="shared" ref="J806:K806" si="779">J807+J809</f>
        <v>90.8</v>
      </c>
      <c r="K806" s="30">
        <f t="shared" si="779"/>
        <v>90.8</v>
      </c>
      <c r="L806" s="30"/>
      <c r="M806" s="30"/>
      <c r="N806" s="30"/>
      <c r="O806" s="30">
        <f t="shared" si="751"/>
        <v>90.8</v>
      </c>
      <c r="P806" s="30">
        <f t="shared" si="752"/>
        <v>90.8</v>
      </c>
      <c r="Q806" s="31">
        <f t="shared" si="753"/>
        <v>90.8</v>
      </c>
      <c r="R806" s="65"/>
      <c r="S806" s="65"/>
      <c r="T806" s="65"/>
      <c r="U806" s="83">
        <f t="shared" si="762"/>
        <v>90.8</v>
      </c>
      <c r="V806" s="83">
        <f t="shared" si="763"/>
        <v>90.8</v>
      </c>
      <c r="W806" s="83">
        <f t="shared" si="764"/>
        <v>90.8</v>
      </c>
      <c r="X806" s="83"/>
      <c r="Y806" s="83"/>
      <c r="Z806" s="83"/>
      <c r="AA806" s="83">
        <f t="shared" si="731"/>
        <v>90.8</v>
      </c>
      <c r="AB806" s="83">
        <f t="shared" si="732"/>
        <v>90.8</v>
      </c>
      <c r="AC806" s="83">
        <f t="shared" si="733"/>
        <v>90.8</v>
      </c>
    </row>
    <row r="807" spans="1:29" s="3" customFormat="1" ht="22.5" x14ac:dyDescent="0.2">
      <c r="A807" s="23" t="s">
        <v>14</v>
      </c>
      <c r="B807" s="24">
        <v>298</v>
      </c>
      <c r="C807" s="25">
        <v>1006</v>
      </c>
      <c r="D807" s="26" t="s">
        <v>36</v>
      </c>
      <c r="E807" s="27">
        <v>3</v>
      </c>
      <c r="F807" s="26" t="s">
        <v>2</v>
      </c>
      <c r="G807" s="28" t="s">
        <v>45</v>
      </c>
      <c r="H807" s="29">
        <v>200</v>
      </c>
      <c r="I807" s="30">
        <f>I808</f>
        <v>79</v>
      </c>
      <c r="J807" s="30">
        <f t="shared" ref="J807:K807" si="780">J808</f>
        <v>79</v>
      </c>
      <c r="K807" s="30">
        <f t="shared" si="780"/>
        <v>79</v>
      </c>
      <c r="L807" s="30"/>
      <c r="M807" s="30"/>
      <c r="N807" s="30"/>
      <c r="O807" s="30">
        <f t="shared" si="751"/>
        <v>79</v>
      </c>
      <c r="P807" s="30">
        <f t="shared" si="752"/>
        <v>79</v>
      </c>
      <c r="Q807" s="31">
        <f t="shared" si="753"/>
        <v>79</v>
      </c>
      <c r="R807" s="65"/>
      <c r="S807" s="65"/>
      <c r="T807" s="65"/>
      <c r="U807" s="83">
        <f t="shared" si="762"/>
        <v>79</v>
      </c>
      <c r="V807" s="83">
        <f t="shared" si="763"/>
        <v>79</v>
      </c>
      <c r="W807" s="83">
        <f t="shared" si="764"/>
        <v>79</v>
      </c>
      <c r="X807" s="83"/>
      <c r="Y807" s="83"/>
      <c r="Z807" s="83"/>
      <c r="AA807" s="83">
        <f t="shared" si="731"/>
        <v>79</v>
      </c>
      <c r="AB807" s="83">
        <f t="shared" si="732"/>
        <v>79</v>
      </c>
      <c r="AC807" s="83">
        <f t="shared" si="733"/>
        <v>79</v>
      </c>
    </row>
    <row r="808" spans="1:29" s="3" customFormat="1" ht="22.5" x14ac:dyDescent="0.2">
      <c r="A808" s="23" t="s">
        <v>13</v>
      </c>
      <c r="B808" s="24">
        <v>298</v>
      </c>
      <c r="C808" s="25">
        <v>1006</v>
      </c>
      <c r="D808" s="26" t="s">
        <v>36</v>
      </c>
      <c r="E808" s="27">
        <v>3</v>
      </c>
      <c r="F808" s="26" t="s">
        <v>2</v>
      </c>
      <c r="G808" s="28" t="s">
        <v>45</v>
      </c>
      <c r="H808" s="29">
        <v>240</v>
      </c>
      <c r="I808" s="30">
        <v>79</v>
      </c>
      <c r="J808" s="30">
        <v>79</v>
      </c>
      <c r="K808" s="30">
        <v>79</v>
      </c>
      <c r="L808" s="30"/>
      <c r="M808" s="30"/>
      <c r="N808" s="30"/>
      <c r="O808" s="30">
        <f t="shared" si="751"/>
        <v>79</v>
      </c>
      <c r="P808" s="30">
        <f t="shared" si="752"/>
        <v>79</v>
      </c>
      <c r="Q808" s="31">
        <f t="shared" si="753"/>
        <v>79</v>
      </c>
      <c r="R808" s="65"/>
      <c r="S808" s="65"/>
      <c r="T808" s="65"/>
      <c r="U808" s="83">
        <f t="shared" si="762"/>
        <v>79</v>
      </c>
      <c r="V808" s="83">
        <f t="shared" si="763"/>
        <v>79</v>
      </c>
      <c r="W808" s="83">
        <f t="shared" si="764"/>
        <v>79</v>
      </c>
      <c r="X808" s="83"/>
      <c r="Y808" s="83"/>
      <c r="Z808" s="83"/>
      <c r="AA808" s="83">
        <f t="shared" si="731"/>
        <v>79</v>
      </c>
      <c r="AB808" s="83">
        <f t="shared" si="732"/>
        <v>79</v>
      </c>
      <c r="AC808" s="83">
        <f t="shared" si="733"/>
        <v>79</v>
      </c>
    </row>
    <row r="809" spans="1:29" s="3" customFormat="1" ht="24" customHeight="1" x14ac:dyDescent="0.2">
      <c r="A809" s="23" t="s">
        <v>40</v>
      </c>
      <c r="B809" s="24">
        <v>298</v>
      </c>
      <c r="C809" s="25">
        <v>1006</v>
      </c>
      <c r="D809" s="26" t="s">
        <v>36</v>
      </c>
      <c r="E809" s="27">
        <v>3</v>
      </c>
      <c r="F809" s="26" t="s">
        <v>2</v>
      </c>
      <c r="G809" s="28" t="s">
        <v>45</v>
      </c>
      <c r="H809" s="29">
        <v>300</v>
      </c>
      <c r="I809" s="30">
        <f>I810</f>
        <v>11.8</v>
      </c>
      <c r="J809" s="30">
        <f t="shared" ref="J809:K809" si="781">J810</f>
        <v>11.8</v>
      </c>
      <c r="K809" s="30">
        <f t="shared" si="781"/>
        <v>11.8</v>
      </c>
      <c r="L809" s="30"/>
      <c r="M809" s="30"/>
      <c r="N809" s="30"/>
      <c r="O809" s="30">
        <f t="shared" si="751"/>
        <v>11.8</v>
      </c>
      <c r="P809" s="30">
        <f t="shared" si="752"/>
        <v>11.8</v>
      </c>
      <c r="Q809" s="31">
        <f t="shared" si="753"/>
        <v>11.8</v>
      </c>
      <c r="R809" s="65"/>
      <c r="S809" s="65"/>
      <c r="T809" s="65"/>
      <c r="U809" s="83">
        <f t="shared" si="762"/>
        <v>11.8</v>
      </c>
      <c r="V809" s="83">
        <f t="shared" si="763"/>
        <v>11.8</v>
      </c>
      <c r="W809" s="83">
        <f t="shared" si="764"/>
        <v>11.8</v>
      </c>
      <c r="X809" s="83"/>
      <c r="Y809" s="83"/>
      <c r="Z809" s="83"/>
      <c r="AA809" s="83">
        <f t="shared" si="731"/>
        <v>11.8</v>
      </c>
      <c r="AB809" s="83">
        <f t="shared" si="732"/>
        <v>11.8</v>
      </c>
      <c r="AC809" s="83">
        <f t="shared" si="733"/>
        <v>11.8</v>
      </c>
    </row>
    <row r="810" spans="1:29" s="3" customFormat="1" ht="22.5" x14ac:dyDescent="0.2">
      <c r="A810" s="23" t="s">
        <v>44</v>
      </c>
      <c r="B810" s="24">
        <v>298</v>
      </c>
      <c r="C810" s="25">
        <v>1006</v>
      </c>
      <c r="D810" s="26" t="s">
        <v>36</v>
      </c>
      <c r="E810" s="27">
        <v>3</v>
      </c>
      <c r="F810" s="26" t="s">
        <v>2</v>
      </c>
      <c r="G810" s="28" t="s">
        <v>45</v>
      </c>
      <c r="H810" s="29">
        <v>320</v>
      </c>
      <c r="I810" s="30">
        <v>11.8</v>
      </c>
      <c r="J810" s="30">
        <v>11.8</v>
      </c>
      <c r="K810" s="30">
        <v>11.8</v>
      </c>
      <c r="L810" s="30"/>
      <c r="M810" s="30"/>
      <c r="N810" s="30"/>
      <c r="O810" s="30">
        <f t="shared" si="751"/>
        <v>11.8</v>
      </c>
      <c r="P810" s="30">
        <f t="shared" si="752"/>
        <v>11.8</v>
      </c>
      <c r="Q810" s="31">
        <f t="shared" si="753"/>
        <v>11.8</v>
      </c>
      <c r="R810" s="65"/>
      <c r="S810" s="65"/>
      <c r="T810" s="65"/>
      <c r="U810" s="83">
        <f t="shared" si="762"/>
        <v>11.8</v>
      </c>
      <c r="V810" s="83">
        <f t="shared" si="763"/>
        <v>11.8</v>
      </c>
      <c r="W810" s="83">
        <f t="shared" si="764"/>
        <v>11.8</v>
      </c>
      <c r="X810" s="83"/>
      <c r="Y810" s="83"/>
      <c r="Z810" s="83"/>
      <c r="AA810" s="83">
        <f t="shared" si="731"/>
        <v>11.8</v>
      </c>
      <c r="AB810" s="83">
        <f t="shared" si="732"/>
        <v>11.8</v>
      </c>
      <c r="AC810" s="83">
        <f t="shared" si="733"/>
        <v>11.8</v>
      </c>
    </row>
    <row r="811" spans="1:29" s="3" customFormat="1" ht="22.5" x14ac:dyDescent="0.2">
      <c r="A811" s="23" t="s">
        <v>401</v>
      </c>
      <c r="B811" s="24">
        <v>298</v>
      </c>
      <c r="C811" s="25">
        <v>1006</v>
      </c>
      <c r="D811" s="26" t="s">
        <v>36</v>
      </c>
      <c r="E811" s="27">
        <v>3</v>
      </c>
      <c r="F811" s="26" t="s">
        <v>2</v>
      </c>
      <c r="G811" s="28">
        <v>80790</v>
      </c>
      <c r="H811" s="29"/>
      <c r="I811" s="30">
        <f t="shared" ref="I811:N811" si="782">I812+I814</f>
        <v>0</v>
      </c>
      <c r="J811" s="30">
        <f t="shared" si="782"/>
        <v>0</v>
      </c>
      <c r="K811" s="30">
        <f t="shared" si="782"/>
        <v>0</v>
      </c>
      <c r="L811" s="30">
        <f t="shared" si="782"/>
        <v>120.72193999999999</v>
      </c>
      <c r="M811" s="30">
        <f t="shared" si="782"/>
        <v>0</v>
      </c>
      <c r="N811" s="30">
        <f t="shared" si="782"/>
        <v>0</v>
      </c>
      <c r="O811" s="30">
        <f t="shared" si="751"/>
        <v>120.72193999999999</v>
      </c>
      <c r="P811" s="30">
        <f t="shared" si="752"/>
        <v>0</v>
      </c>
      <c r="Q811" s="31">
        <f t="shared" si="753"/>
        <v>0</v>
      </c>
      <c r="R811" s="65"/>
      <c r="S811" s="65"/>
      <c r="T811" s="65"/>
      <c r="U811" s="83">
        <f t="shared" si="762"/>
        <v>120.72193999999999</v>
      </c>
      <c r="V811" s="83">
        <f t="shared" si="763"/>
        <v>0</v>
      </c>
      <c r="W811" s="83">
        <f t="shared" si="764"/>
        <v>0</v>
      </c>
      <c r="X811" s="83">
        <f>X812+X814</f>
        <v>1000</v>
      </c>
      <c r="Y811" s="83"/>
      <c r="Z811" s="83"/>
      <c r="AA811" s="83">
        <f t="shared" si="731"/>
        <v>1120.7219399999999</v>
      </c>
      <c r="AB811" s="83">
        <f t="shared" si="732"/>
        <v>0</v>
      </c>
      <c r="AC811" s="83">
        <f t="shared" si="733"/>
        <v>0</v>
      </c>
    </row>
    <row r="812" spans="1:29" s="3" customFormat="1" ht="22.5" x14ac:dyDescent="0.2">
      <c r="A812" s="23" t="s">
        <v>14</v>
      </c>
      <c r="B812" s="24">
        <v>298</v>
      </c>
      <c r="C812" s="25">
        <v>1006</v>
      </c>
      <c r="D812" s="26" t="s">
        <v>36</v>
      </c>
      <c r="E812" s="27">
        <v>3</v>
      </c>
      <c r="F812" s="26" t="s">
        <v>2</v>
      </c>
      <c r="G812" s="28">
        <v>80790</v>
      </c>
      <c r="H812" s="29">
        <v>200</v>
      </c>
      <c r="I812" s="30">
        <f>I813</f>
        <v>0</v>
      </c>
      <c r="J812" s="30">
        <f t="shared" ref="J812" si="783">J813</f>
        <v>0</v>
      </c>
      <c r="K812" s="30">
        <f t="shared" ref="K812" si="784">K813</f>
        <v>0</v>
      </c>
      <c r="L812" s="30">
        <f>L813</f>
        <v>100.61201</v>
      </c>
      <c r="M812" s="30">
        <f t="shared" ref="M812" si="785">M813</f>
        <v>0</v>
      </c>
      <c r="N812" s="30">
        <f t="shared" ref="N812" si="786">N813</f>
        <v>0</v>
      </c>
      <c r="O812" s="30">
        <f t="shared" si="751"/>
        <v>100.61201</v>
      </c>
      <c r="P812" s="30">
        <f t="shared" si="752"/>
        <v>0</v>
      </c>
      <c r="Q812" s="31">
        <f t="shared" si="753"/>
        <v>0</v>
      </c>
      <c r="R812" s="65"/>
      <c r="S812" s="65"/>
      <c r="T812" s="65"/>
      <c r="U812" s="83">
        <f t="shared" si="762"/>
        <v>100.61201</v>
      </c>
      <c r="V812" s="83">
        <f t="shared" si="763"/>
        <v>0</v>
      </c>
      <c r="W812" s="83">
        <f t="shared" si="764"/>
        <v>0</v>
      </c>
      <c r="X812" s="83">
        <f>X813</f>
        <v>350</v>
      </c>
      <c r="Y812" s="83"/>
      <c r="Z812" s="83"/>
      <c r="AA812" s="83">
        <f t="shared" si="731"/>
        <v>450.61201</v>
      </c>
      <c r="AB812" s="83">
        <f t="shared" si="732"/>
        <v>0</v>
      </c>
      <c r="AC812" s="83">
        <f t="shared" si="733"/>
        <v>0</v>
      </c>
    </row>
    <row r="813" spans="1:29" s="3" customFormat="1" ht="22.5" x14ac:dyDescent="0.2">
      <c r="A813" s="23" t="s">
        <v>13</v>
      </c>
      <c r="B813" s="24">
        <v>298</v>
      </c>
      <c r="C813" s="25">
        <v>1006</v>
      </c>
      <c r="D813" s="26" t="s">
        <v>36</v>
      </c>
      <c r="E813" s="27">
        <v>3</v>
      </c>
      <c r="F813" s="26" t="s">
        <v>2</v>
      </c>
      <c r="G813" s="28">
        <v>80790</v>
      </c>
      <c r="H813" s="29">
        <v>240</v>
      </c>
      <c r="I813" s="30">
        <v>0</v>
      </c>
      <c r="J813" s="30">
        <v>0</v>
      </c>
      <c r="K813" s="30">
        <v>0</v>
      </c>
      <c r="L813" s="30">
        <v>100.61201</v>
      </c>
      <c r="M813" s="30">
        <v>0</v>
      </c>
      <c r="N813" s="30">
        <v>0</v>
      </c>
      <c r="O813" s="30">
        <f t="shared" si="751"/>
        <v>100.61201</v>
      </c>
      <c r="P813" s="30">
        <f t="shared" si="752"/>
        <v>0</v>
      </c>
      <c r="Q813" s="31">
        <f t="shared" si="753"/>
        <v>0</v>
      </c>
      <c r="R813" s="65"/>
      <c r="S813" s="65"/>
      <c r="T813" s="65"/>
      <c r="U813" s="83">
        <f t="shared" si="762"/>
        <v>100.61201</v>
      </c>
      <c r="V813" s="83">
        <f t="shared" si="763"/>
        <v>0</v>
      </c>
      <c r="W813" s="83">
        <f t="shared" si="764"/>
        <v>0</v>
      </c>
      <c r="X813" s="83">
        <v>350</v>
      </c>
      <c r="Y813" s="83"/>
      <c r="Z813" s="83"/>
      <c r="AA813" s="83">
        <f t="shared" si="731"/>
        <v>450.61201</v>
      </c>
      <c r="AB813" s="83">
        <f t="shared" si="732"/>
        <v>0</v>
      </c>
      <c r="AC813" s="83">
        <f t="shared" si="733"/>
        <v>0</v>
      </c>
    </row>
    <row r="814" spans="1:29" s="3" customFormat="1" x14ac:dyDescent="0.2">
      <c r="A814" s="23" t="s">
        <v>40</v>
      </c>
      <c r="B814" s="24">
        <v>298</v>
      </c>
      <c r="C814" s="25">
        <v>1006</v>
      </c>
      <c r="D814" s="26" t="s">
        <v>36</v>
      </c>
      <c r="E814" s="27">
        <v>3</v>
      </c>
      <c r="F814" s="26" t="s">
        <v>2</v>
      </c>
      <c r="G814" s="28">
        <v>80790</v>
      </c>
      <c r="H814" s="29">
        <v>300</v>
      </c>
      <c r="I814" s="30">
        <f>I816</f>
        <v>0</v>
      </c>
      <c r="J814" s="30">
        <f t="shared" ref="J814" si="787">J816</f>
        <v>0</v>
      </c>
      <c r="K814" s="30">
        <f t="shared" ref="K814" si="788">K816</f>
        <v>0</v>
      </c>
      <c r="L814" s="30">
        <f>L816</f>
        <v>20.109929999999999</v>
      </c>
      <c r="M814" s="30">
        <f t="shared" ref="M814" si="789">M816</f>
        <v>0</v>
      </c>
      <c r="N814" s="30">
        <f t="shared" ref="N814" si="790">N816</f>
        <v>0</v>
      </c>
      <c r="O814" s="30">
        <f t="shared" si="751"/>
        <v>20.109929999999999</v>
      </c>
      <c r="P814" s="30">
        <f t="shared" si="752"/>
        <v>0</v>
      </c>
      <c r="Q814" s="31">
        <f t="shared" si="753"/>
        <v>0</v>
      </c>
      <c r="R814" s="65"/>
      <c r="S814" s="65"/>
      <c r="T814" s="65"/>
      <c r="U814" s="83">
        <f t="shared" si="762"/>
        <v>20.109929999999999</v>
      </c>
      <c r="V814" s="83">
        <f t="shared" si="763"/>
        <v>0</v>
      </c>
      <c r="W814" s="83">
        <f t="shared" si="764"/>
        <v>0</v>
      </c>
      <c r="X814" s="83">
        <f>X816+X815</f>
        <v>650</v>
      </c>
      <c r="Y814" s="83"/>
      <c r="Z814" s="83"/>
      <c r="AA814" s="83">
        <f t="shared" si="731"/>
        <v>670.10992999999996</v>
      </c>
      <c r="AB814" s="83">
        <f t="shared" si="732"/>
        <v>0</v>
      </c>
      <c r="AC814" s="83">
        <f t="shared" si="733"/>
        <v>0</v>
      </c>
    </row>
    <row r="815" spans="1:29" s="3" customFormat="1" ht="22.5" x14ac:dyDescent="0.2">
      <c r="A815" s="23" t="s">
        <v>44</v>
      </c>
      <c r="B815" s="24">
        <v>298</v>
      </c>
      <c r="C815" s="25">
        <v>1006</v>
      </c>
      <c r="D815" s="26" t="s">
        <v>36</v>
      </c>
      <c r="E815" s="27">
        <v>3</v>
      </c>
      <c r="F815" s="26" t="s">
        <v>2</v>
      </c>
      <c r="G815" s="28">
        <v>80790</v>
      </c>
      <c r="H815" s="29">
        <v>320</v>
      </c>
      <c r="I815" s="30"/>
      <c r="J815" s="30"/>
      <c r="K815" s="30"/>
      <c r="L815" s="30"/>
      <c r="M815" s="30"/>
      <c r="N815" s="30"/>
      <c r="O815" s="30"/>
      <c r="P815" s="30"/>
      <c r="Q815" s="31"/>
      <c r="R815" s="65"/>
      <c r="S815" s="65"/>
      <c r="T815" s="65"/>
      <c r="U815" s="83"/>
      <c r="V815" s="83"/>
      <c r="W815" s="83"/>
      <c r="X815" s="83">
        <v>450</v>
      </c>
      <c r="Y815" s="83"/>
      <c r="Z815" s="83"/>
      <c r="AA815" s="83">
        <f t="shared" ref="AA815" si="791">U815+X815</f>
        <v>450</v>
      </c>
      <c r="AB815" s="83">
        <f t="shared" ref="AB815" si="792">V815+Y815</f>
        <v>0</v>
      </c>
      <c r="AC815" s="83">
        <f t="shared" ref="AC815" si="793">W815+Z815</f>
        <v>0</v>
      </c>
    </row>
    <row r="816" spans="1:29" s="3" customFormat="1" x14ac:dyDescent="0.2">
      <c r="A816" s="23" t="s">
        <v>402</v>
      </c>
      <c r="B816" s="24">
        <v>298</v>
      </c>
      <c r="C816" s="25">
        <v>1006</v>
      </c>
      <c r="D816" s="26" t="s">
        <v>36</v>
      </c>
      <c r="E816" s="27">
        <v>3</v>
      </c>
      <c r="F816" s="26" t="s">
        <v>2</v>
      </c>
      <c r="G816" s="28">
        <v>80790</v>
      </c>
      <c r="H816" s="29">
        <v>360</v>
      </c>
      <c r="I816" s="30">
        <v>0</v>
      </c>
      <c r="J816" s="30">
        <v>0</v>
      </c>
      <c r="K816" s="30">
        <v>0</v>
      </c>
      <c r="L816" s="30">
        <v>20.109929999999999</v>
      </c>
      <c r="M816" s="30">
        <v>0</v>
      </c>
      <c r="N816" s="30">
        <v>0</v>
      </c>
      <c r="O816" s="30">
        <f t="shared" si="751"/>
        <v>20.109929999999999</v>
      </c>
      <c r="P816" s="30">
        <f t="shared" si="752"/>
        <v>0</v>
      </c>
      <c r="Q816" s="31">
        <f t="shared" si="753"/>
        <v>0</v>
      </c>
      <c r="R816" s="65"/>
      <c r="S816" s="65"/>
      <c r="T816" s="65"/>
      <c r="U816" s="83">
        <f t="shared" si="762"/>
        <v>20.109929999999999</v>
      </c>
      <c r="V816" s="83">
        <f t="shared" si="763"/>
        <v>0</v>
      </c>
      <c r="W816" s="83">
        <f t="shared" si="764"/>
        <v>0</v>
      </c>
      <c r="X816" s="83">
        <v>200</v>
      </c>
      <c r="Y816" s="83"/>
      <c r="Z816" s="83"/>
      <c r="AA816" s="83">
        <f t="shared" si="731"/>
        <v>220.10992999999999</v>
      </c>
      <c r="AB816" s="83">
        <f t="shared" si="732"/>
        <v>0</v>
      </c>
      <c r="AC816" s="83">
        <f t="shared" si="733"/>
        <v>0</v>
      </c>
    </row>
    <row r="817" spans="1:29" s="3" customFormat="1" ht="57.95" customHeight="1" x14ac:dyDescent="0.2">
      <c r="A817" s="23" t="s">
        <v>348</v>
      </c>
      <c r="B817" s="24">
        <v>298</v>
      </c>
      <c r="C817" s="25">
        <v>1006</v>
      </c>
      <c r="D817" s="26">
        <v>6</v>
      </c>
      <c r="E817" s="27">
        <v>3</v>
      </c>
      <c r="F817" s="26" t="s">
        <v>2</v>
      </c>
      <c r="G817" s="28">
        <v>87010</v>
      </c>
      <c r="H817" s="29"/>
      <c r="I817" s="30">
        <f t="shared" ref="I817:K818" si="794">I818</f>
        <v>100</v>
      </c>
      <c r="J817" s="30">
        <f t="shared" si="794"/>
        <v>0</v>
      </c>
      <c r="K817" s="30">
        <f t="shared" si="794"/>
        <v>100</v>
      </c>
      <c r="L817" s="30"/>
      <c r="M817" s="30"/>
      <c r="N817" s="30"/>
      <c r="O817" s="30">
        <f t="shared" si="751"/>
        <v>100</v>
      </c>
      <c r="P817" s="30">
        <f t="shared" si="752"/>
        <v>0</v>
      </c>
      <c r="Q817" s="31">
        <f t="shared" si="753"/>
        <v>100</v>
      </c>
      <c r="R817" s="65"/>
      <c r="S817" s="65"/>
      <c r="T817" s="65"/>
      <c r="U817" s="83">
        <f t="shared" si="762"/>
        <v>100</v>
      </c>
      <c r="V817" s="83">
        <f t="shared" si="763"/>
        <v>0</v>
      </c>
      <c r="W817" s="83">
        <f t="shared" si="764"/>
        <v>100</v>
      </c>
      <c r="X817" s="83"/>
      <c r="Y817" s="83"/>
      <c r="Z817" s="83"/>
      <c r="AA817" s="83">
        <f t="shared" si="731"/>
        <v>100</v>
      </c>
      <c r="AB817" s="83">
        <f t="shared" si="732"/>
        <v>0</v>
      </c>
      <c r="AC817" s="83">
        <f t="shared" si="733"/>
        <v>100</v>
      </c>
    </row>
    <row r="818" spans="1:29" s="3" customFormat="1" x14ac:dyDescent="0.2">
      <c r="A818" s="23" t="s">
        <v>40</v>
      </c>
      <c r="B818" s="24">
        <v>298</v>
      </c>
      <c r="C818" s="25">
        <v>1006</v>
      </c>
      <c r="D818" s="26">
        <v>6</v>
      </c>
      <c r="E818" s="27">
        <v>3</v>
      </c>
      <c r="F818" s="26" t="s">
        <v>2</v>
      </c>
      <c r="G818" s="28">
        <v>87010</v>
      </c>
      <c r="H818" s="29">
        <v>300</v>
      </c>
      <c r="I818" s="30">
        <f>I819</f>
        <v>100</v>
      </c>
      <c r="J818" s="30">
        <f t="shared" si="794"/>
        <v>0</v>
      </c>
      <c r="K818" s="30">
        <f t="shared" si="794"/>
        <v>100</v>
      </c>
      <c r="L818" s="30"/>
      <c r="M818" s="30"/>
      <c r="N818" s="30"/>
      <c r="O818" s="30">
        <f t="shared" si="751"/>
        <v>100</v>
      </c>
      <c r="P818" s="30">
        <f t="shared" si="752"/>
        <v>0</v>
      </c>
      <c r="Q818" s="31">
        <f t="shared" si="753"/>
        <v>100</v>
      </c>
      <c r="R818" s="65"/>
      <c r="S818" s="65"/>
      <c r="T818" s="65"/>
      <c r="U818" s="83">
        <f t="shared" si="762"/>
        <v>100</v>
      </c>
      <c r="V818" s="83">
        <f t="shared" si="763"/>
        <v>0</v>
      </c>
      <c r="W818" s="83">
        <f t="shared" si="764"/>
        <v>100</v>
      </c>
      <c r="X818" s="83"/>
      <c r="Y818" s="83"/>
      <c r="Z818" s="83"/>
      <c r="AA818" s="83">
        <f t="shared" si="731"/>
        <v>100</v>
      </c>
      <c r="AB818" s="83">
        <f t="shared" si="732"/>
        <v>0</v>
      </c>
      <c r="AC818" s="83">
        <f t="shared" si="733"/>
        <v>100</v>
      </c>
    </row>
    <row r="819" spans="1:29" s="3" customFormat="1" x14ac:dyDescent="0.2">
      <c r="A819" s="23" t="s">
        <v>42</v>
      </c>
      <c r="B819" s="24">
        <v>298</v>
      </c>
      <c r="C819" s="25">
        <v>1006</v>
      </c>
      <c r="D819" s="26">
        <v>6</v>
      </c>
      <c r="E819" s="27">
        <v>3</v>
      </c>
      <c r="F819" s="26" t="s">
        <v>2</v>
      </c>
      <c r="G819" s="28">
        <v>87010</v>
      </c>
      <c r="H819" s="29">
        <v>310</v>
      </c>
      <c r="I819" s="30">
        <v>100</v>
      </c>
      <c r="J819" s="30">
        <v>0</v>
      </c>
      <c r="K819" s="30">
        <v>100</v>
      </c>
      <c r="L819" s="30"/>
      <c r="M819" s="30"/>
      <c r="N819" s="30"/>
      <c r="O819" s="30">
        <f t="shared" si="751"/>
        <v>100</v>
      </c>
      <c r="P819" s="30">
        <f t="shared" si="752"/>
        <v>0</v>
      </c>
      <c r="Q819" s="31">
        <f t="shared" si="753"/>
        <v>100</v>
      </c>
      <c r="R819" s="65"/>
      <c r="S819" s="65"/>
      <c r="T819" s="65"/>
      <c r="U819" s="83">
        <f t="shared" si="762"/>
        <v>100</v>
      </c>
      <c r="V819" s="83">
        <f t="shared" si="763"/>
        <v>0</v>
      </c>
      <c r="W819" s="83">
        <f t="shared" si="764"/>
        <v>100</v>
      </c>
      <c r="X819" s="83"/>
      <c r="Y819" s="83"/>
      <c r="Z819" s="83"/>
      <c r="AA819" s="83">
        <f t="shared" si="731"/>
        <v>100</v>
      </c>
      <c r="AB819" s="83">
        <f t="shared" si="732"/>
        <v>0</v>
      </c>
      <c r="AC819" s="83">
        <f t="shared" si="733"/>
        <v>100</v>
      </c>
    </row>
    <row r="820" spans="1:29" s="3" customFormat="1" ht="60.6" customHeight="1" x14ac:dyDescent="0.2">
      <c r="A820" s="23" t="s">
        <v>43</v>
      </c>
      <c r="B820" s="24">
        <v>298</v>
      </c>
      <c r="C820" s="25">
        <v>1006</v>
      </c>
      <c r="D820" s="26" t="s">
        <v>36</v>
      </c>
      <c r="E820" s="27">
        <v>3</v>
      </c>
      <c r="F820" s="26" t="s">
        <v>2</v>
      </c>
      <c r="G820" s="28" t="s">
        <v>41</v>
      </c>
      <c r="H820" s="29" t="s">
        <v>7</v>
      </c>
      <c r="I820" s="30">
        <f>I821</f>
        <v>70</v>
      </c>
      <c r="J820" s="30">
        <f t="shared" ref="J820:K820" si="795">J821</f>
        <v>70</v>
      </c>
      <c r="K820" s="30">
        <f t="shared" si="795"/>
        <v>70</v>
      </c>
      <c r="L820" s="30"/>
      <c r="M820" s="30"/>
      <c r="N820" s="30"/>
      <c r="O820" s="30">
        <f t="shared" si="751"/>
        <v>70</v>
      </c>
      <c r="P820" s="30">
        <f t="shared" si="752"/>
        <v>70</v>
      </c>
      <c r="Q820" s="31">
        <f t="shared" si="753"/>
        <v>70</v>
      </c>
      <c r="R820" s="65"/>
      <c r="S820" s="65"/>
      <c r="T820" s="65"/>
      <c r="U820" s="83">
        <f t="shared" si="762"/>
        <v>70</v>
      </c>
      <c r="V820" s="83">
        <f t="shared" si="763"/>
        <v>70</v>
      </c>
      <c r="W820" s="83">
        <f t="shared" si="764"/>
        <v>70</v>
      </c>
      <c r="X820" s="83"/>
      <c r="Y820" s="83"/>
      <c r="Z820" s="83"/>
      <c r="AA820" s="83">
        <f t="shared" si="731"/>
        <v>70</v>
      </c>
      <c r="AB820" s="83">
        <f t="shared" si="732"/>
        <v>70</v>
      </c>
      <c r="AC820" s="83">
        <f t="shared" si="733"/>
        <v>70</v>
      </c>
    </row>
    <row r="821" spans="1:29" s="3" customFormat="1" x14ac:dyDescent="0.2">
      <c r="A821" s="23" t="s">
        <v>40</v>
      </c>
      <c r="B821" s="24">
        <v>298</v>
      </c>
      <c r="C821" s="25">
        <v>1006</v>
      </c>
      <c r="D821" s="26" t="s">
        <v>36</v>
      </c>
      <c r="E821" s="27">
        <v>3</v>
      </c>
      <c r="F821" s="26" t="s">
        <v>2</v>
      </c>
      <c r="G821" s="28" t="s">
        <v>41</v>
      </c>
      <c r="H821" s="29">
        <v>300</v>
      </c>
      <c r="I821" s="30">
        <f>I822</f>
        <v>70</v>
      </c>
      <c r="J821" s="30">
        <f t="shared" ref="J821:K821" si="796">J822</f>
        <v>70</v>
      </c>
      <c r="K821" s="30">
        <f t="shared" si="796"/>
        <v>70</v>
      </c>
      <c r="L821" s="30"/>
      <c r="M821" s="30"/>
      <c r="N821" s="30"/>
      <c r="O821" s="30">
        <f t="shared" si="751"/>
        <v>70</v>
      </c>
      <c r="P821" s="30">
        <f t="shared" si="752"/>
        <v>70</v>
      </c>
      <c r="Q821" s="31">
        <f t="shared" si="753"/>
        <v>70</v>
      </c>
      <c r="R821" s="65"/>
      <c r="S821" s="65"/>
      <c r="T821" s="65"/>
      <c r="U821" s="83">
        <f t="shared" si="762"/>
        <v>70</v>
      </c>
      <c r="V821" s="83">
        <f t="shared" si="763"/>
        <v>70</v>
      </c>
      <c r="W821" s="83">
        <f t="shared" si="764"/>
        <v>70</v>
      </c>
      <c r="X821" s="83"/>
      <c r="Y821" s="83"/>
      <c r="Z821" s="83"/>
      <c r="AA821" s="83">
        <f t="shared" si="731"/>
        <v>70</v>
      </c>
      <c r="AB821" s="83">
        <f t="shared" si="732"/>
        <v>70</v>
      </c>
      <c r="AC821" s="83">
        <f t="shared" si="733"/>
        <v>70</v>
      </c>
    </row>
    <row r="822" spans="1:29" s="3" customFormat="1" ht="20.45" customHeight="1" x14ac:dyDescent="0.2">
      <c r="A822" s="23" t="s">
        <v>42</v>
      </c>
      <c r="B822" s="24">
        <v>298</v>
      </c>
      <c r="C822" s="25">
        <v>1006</v>
      </c>
      <c r="D822" s="26" t="s">
        <v>36</v>
      </c>
      <c r="E822" s="27">
        <v>3</v>
      </c>
      <c r="F822" s="26" t="s">
        <v>2</v>
      </c>
      <c r="G822" s="28" t="s">
        <v>41</v>
      </c>
      <c r="H822" s="29">
        <v>310</v>
      </c>
      <c r="I822" s="30">
        <v>70</v>
      </c>
      <c r="J822" s="30">
        <v>70</v>
      </c>
      <c r="K822" s="30">
        <v>70</v>
      </c>
      <c r="L822" s="30"/>
      <c r="M822" s="30"/>
      <c r="N822" s="30"/>
      <c r="O822" s="30">
        <f t="shared" si="751"/>
        <v>70</v>
      </c>
      <c r="P822" s="30">
        <f t="shared" si="752"/>
        <v>70</v>
      </c>
      <c r="Q822" s="31">
        <f t="shared" si="753"/>
        <v>70</v>
      </c>
      <c r="R822" s="65"/>
      <c r="S822" s="65"/>
      <c r="T822" s="65"/>
      <c r="U822" s="83">
        <f t="shared" si="762"/>
        <v>70</v>
      </c>
      <c r="V822" s="83">
        <f t="shared" si="763"/>
        <v>70</v>
      </c>
      <c r="W822" s="83">
        <f t="shared" si="764"/>
        <v>70</v>
      </c>
      <c r="X822" s="83"/>
      <c r="Y822" s="83"/>
      <c r="Z822" s="83"/>
      <c r="AA822" s="83">
        <f t="shared" ref="AA822:AA879" si="797">U822+X822</f>
        <v>70</v>
      </c>
      <c r="AB822" s="83">
        <f t="shared" ref="AB822:AB879" si="798">V822+Y822</f>
        <v>70</v>
      </c>
      <c r="AC822" s="83">
        <f t="shared" ref="AC822:AC879" si="799">W822+Z822</f>
        <v>70</v>
      </c>
    </row>
    <row r="823" spans="1:29" s="3" customFormat="1" ht="56.25" x14ac:dyDescent="0.2">
      <c r="A823" s="34" t="s">
        <v>332</v>
      </c>
      <c r="B823" s="24">
        <v>298</v>
      </c>
      <c r="C823" s="25">
        <v>1006</v>
      </c>
      <c r="D823" s="26">
        <v>11</v>
      </c>
      <c r="E823" s="27">
        <v>0</v>
      </c>
      <c r="F823" s="26">
        <v>0</v>
      </c>
      <c r="G823" s="28">
        <v>0</v>
      </c>
      <c r="H823" s="29"/>
      <c r="I823" s="30">
        <f>I824</f>
        <v>5819</v>
      </c>
      <c r="J823" s="30">
        <f t="shared" ref="J823:K823" si="800">J824</f>
        <v>5983.7</v>
      </c>
      <c r="K823" s="30">
        <f t="shared" si="800"/>
        <v>6197.5</v>
      </c>
      <c r="L823" s="30"/>
      <c r="M823" s="30"/>
      <c r="N823" s="30"/>
      <c r="O823" s="30">
        <f t="shared" si="751"/>
        <v>5819</v>
      </c>
      <c r="P823" s="30">
        <f t="shared" si="752"/>
        <v>5983.7</v>
      </c>
      <c r="Q823" s="31">
        <f t="shared" si="753"/>
        <v>6197.5</v>
      </c>
      <c r="R823" s="65"/>
      <c r="S823" s="65"/>
      <c r="T823" s="65"/>
      <c r="U823" s="83">
        <f t="shared" si="762"/>
        <v>5819</v>
      </c>
      <c r="V823" s="83">
        <f t="shared" si="763"/>
        <v>5983.7</v>
      </c>
      <c r="W823" s="83">
        <f t="shared" si="764"/>
        <v>6197.5</v>
      </c>
      <c r="X823" s="83"/>
      <c r="Y823" s="83"/>
      <c r="Z823" s="83"/>
      <c r="AA823" s="83">
        <f t="shared" si="797"/>
        <v>5819</v>
      </c>
      <c r="AB823" s="83">
        <f t="shared" si="798"/>
        <v>5983.7</v>
      </c>
      <c r="AC823" s="83">
        <f t="shared" si="799"/>
        <v>6197.5</v>
      </c>
    </row>
    <row r="824" spans="1:29" s="3" customFormat="1" ht="22.5" x14ac:dyDescent="0.2">
      <c r="A824" s="34" t="s">
        <v>361</v>
      </c>
      <c r="B824" s="24">
        <v>298</v>
      </c>
      <c r="C824" s="25">
        <v>1006</v>
      </c>
      <c r="D824" s="26">
        <v>11</v>
      </c>
      <c r="E824" s="27">
        <v>2</v>
      </c>
      <c r="F824" s="26" t="s">
        <v>2</v>
      </c>
      <c r="G824" s="28">
        <v>0</v>
      </c>
      <c r="H824" s="29"/>
      <c r="I824" s="30">
        <f>I825</f>
        <v>5819</v>
      </c>
      <c r="J824" s="30">
        <f t="shared" ref="J824:K824" si="801">J825</f>
        <v>5983.7</v>
      </c>
      <c r="K824" s="30">
        <f t="shared" si="801"/>
        <v>6197.5</v>
      </c>
      <c r="L824" s="30"/>
      <c r="M824" s="30"/>
      <c r="N824" s="30"/>
      <c r="O824" s="30">
        <f t="shared" si="751"/>
        <v>5819</v>
      </c>
      <c r="P824" s="30">
        <f t="shared" si="752"/>
        <v>5983.7</v>
      </c>
      <c r="Q824" s="31">
        <f t="shared" si="753"/>
        <v>6197.5</v>
      </c>
      <c r="R824" s="65"/>
      <c r="S824" s="65"/>
      <c r="T824" s="65"/>
      <c r="U824" s="83">
        <f t="shared" si="762"/>
        <v>5819</v>
      </c>
      <c r="V824" s="83">
        <f t="shared" si="763"/>
        <v>5983.7</v>
      </c>
      <c r="W824" s="83">
        <f t="shared" si="764"/>
        <v>6197.5</v>
      </c>
      <c r="X824" s="83"/>
      <c r="Y824" s="83"/>
      <c r="Z824" s="83"/>
      <c r="AA824" s="83">
        <f t="shared" si="797"/>
        <v>5819</v>
      </c>
      <c r="AB824" s="83">
        <f t="shared" si="798"/>
        <v>5983.7</v>
      </c>
      <c r="AC824" s="83">
        <f t="shared" si="799"/>
        <v>6197.5</v>
      </c>
    </row>
    <row r="825" spans="1:29" s="3" customFormat="1" ht="59.1" customHeight="1" x14ac:dyDescent="0.2">
      <c r="A825" s="23" t="s">
        <v>275</v>
      </c>
      <c r="B825" s="24">
        <v>298</v>
      </c>
      <c r="C825" s="25">
        <v>1006</v>
      </c>
      <c r="D825" s="26">
        <v>11</v>
      </c>
      <c r="E825" s="27">
        <v>2</v>
      </c>
      <c r="F825" s="26" t="s">
        <v>2</v>
      </c>
      <c r="G825" s="28">
        <v>78792</v>
      </c>
      <c r="H825" s="29" t="s">
        <v>7</v>
      </c>
      <c r="I825" s="30">
        <f>I826+I828</f>
        <v>5819</v>
      </c>
      <c r="J825" s="30">
        <f>J826+J828</f>
        <v>5983.7</v>
      </c>
      <c r="K825" s="30">
        <f>K826+K828</f>
        <v>6197.5</v>
      </c>
      <c r="L825" s="30"/>
      <c r="M825" s="30"/>
      <c r="N825" s="30"/>
      <c r="O825" s="30">
        <f t="shared" si="751"/>
        <v>5819</v>
      </c>
      <c r="P825" s="30">
        <f t="shared" si="752"/>
        <v>5983.7</v>
      </c>
      <c r="Q825" s="31">
        <f t="shared" si="753"/>
        <v>6197.5</v>
      </c>
      <c r="R825" s="65"/>
      <c r="S825" s="65"/>
      <c r="T825" s="65"/>
      <c r="U825" s="83">
        <f t="shared" si="762"/>
        <v>5819</v>
      </c>
      <c r="V825" s="83">
        <f t="shared" si="763"/>
        <v>5983.7</v>
      </c>
      <c r="W825" s="83">
        <f t="shared" si="764"/>
        <v>6197.5</v>
      </c>
      <c r="X825" s="83"/>
      <c r="Y825" s="83"/>
      <c r="Z825" s="83"/>
      <c r="AA825" s="83">
        <f t="shared" si="797"/>
        <v>5819</v>
      </c>
      <c r="AB825" s="83">
        <f t="shared" si="798"/>
        <v>5983.7</v>
      </c>
      <c r="AC825" s="83">
        <f t="shared" si="799"/>
        <v>6197.5</v>
      </c>
    </row>
    <row r="826" spans="1:29" s="3" customFormat="1" ht="45" x14ac:dyDescent="0.2">
      <c r="A826" s="23" t="s">
        <v>6</v>
      </c>
      <c r="B826" s="24">
        <v>298</v>
      </c>
      <c r="C826" s="25">
        <v>1006</v>
      </c>
      <c r="D826" s="26">
        <v>11</v>
      </c>
      <c r="E826" s="27">
        <v>2</v>
      </c>
      <c r="F826" s="26" t="s">
        <v>2</v>
      </c>
      <c r="G826" s="28">
        <v>78792</v>
      </c>
      <c r="H826" s="29">
        <v>100</v>
      </c>
      <c r="I826" s="30">
        <f>I827</f>
        <v>5286</v>
      </c>
      <c r="J826" s="30">
        <f>J827</f>
        <v>5450.7</v>
      </c>
      <c r="K826" s="30">
        <f>K827</f>
        <v>5664.5</v>
      </c>
      <c r="L826" s="30"/>
      <c r="M826" s="30"/>
      <c r="N826" s="30"/>
      <c r="O826" s="30">
        <f t="shared" si="751"/>
        <v>5286</v>
      </c>
      <c r="P826" s="30">
        <f t="shared" si="752"/>
        <v>5450.7</v>
      </c>
      <c r="Q826" s="31">
        <f t="shared" si="753"/>
        <v>5664.5</v>
      </c>
      <c r="R826" s="65"/>
      <c r="S826" s="65"/>
      <c r="T826" s="65"/>
      <c r="U826" s="83">
        <f t="shared" si="762"/>
        <v>5286</v>
      </c>
      <c r="V826" s="83">
        <f t="shared" si="763"/>
        <v>5450.7</v>
      </c>
      <c r="W826" s="83">
        <f t="shared" si="764"/>
        <v>5664.5</v>
      </c>
      <c r="X826" s="83"/>
      <c r="Y826" s="83"/>
      <c r="Z826" s="83"/>
      <c r="AA826" s="83">
        <f t="shared" si="797"/>
        <v>5286</v>
      </c>
      <c r="AB826" s="83">
        <f t="shared" si="798"/>
        <v>5450.7</v>
      </c>
      <c r="AC826" s="83">
        <f t="shared" si="799"/>
        <v>5664.5</v>
      </c>
    </row>
    <row r="827" spans="1:29" s="3" customFormat="1" ht="22.5" x14ac:dyDescent="0.2">
      <c r="A827" s="23" t="s">
        <v>5</v>
      </c>
      <c r="B827" s="24">
        <v>298</v>
      </c>
      <c r="C827" s="25">
        <v>1006</v>
      </c>
      <c r="D827" s="26">
        <v>11</v>
      </c>
      <c r="E827" s="27">
        <v>2</v>
      </c>
      <c r="F827" s="26" t="s">
        <v>2</v>
      </c>
      <c r="G827" s="28">
        <v>78792</v>
      </c>
      <c r="H827" s="29">
        <v>120</v>
      </c>
      <c r="I827" s="30">
        <v>5286</v>
      </c>
      <c r="J827" s="30">
        <v>5450.7</v>
      </c>
      <c r="K827" s="30">
        <v>5664.5</v>
      </c>
      <c r="L827" s="30"/>
      <c r="M827" s="30"/>
      <c r="N827" s="30"/>
      <c r="O827" s="30">
        <f t="shared" si="751"/>
        <v>5286</v>
      </c>
      <c r="P827" s="30">
        <f t="shared" si="752"/>
        <v>5450.7</v>
      </c>
      <c r="Q827" s="31">
        <f t="shared" si="753"/>
        <v>5664.5</v>
      </c>
      <c r="R827" s="65"/>
      <c r="S827" s="65"/>
      <c r="T827" s="65"/>
      <c r="U827" s="83">
        <f t="shared" si="762"/>
        <v>5286</v>
      </c>
      <c r="V827" s="83">
        <f t="shared" si="763"/>
        <v>5450.7</v>
      </c>
      <c r="W827" s="83">
        <f t="shared" si="764"/>
        <v>5664.5</v>
      </c>
      <c r="X827" s="83"/>
      <c r="Y827" s="83"/>
      <c r="Z827" s="83"/>
      <c r="AA827" s="83">
        <f t="shared" si="797"/>
        <v>5286</v>
      </c>
      <c r="AB827" s="83">
        <f t="shared" si="798"/>
        <v>5450.7</v>
      </c>
      <c r="AC827" s="83">
        <f t="shared" si="799"/>
        <v>5664.5</v>
      </c>
    </row>
    <row r="828" spans="1:29" s="3" customFormat="1" ht="22.5" x14ac:dyDescent="0.2">
      <c r="A828" s="23" t="s">
        <v>14</v>
      </c>
      <c r="B828" s="24">
        <v>298</v>
      </c>
      <c r="C828" s="25">
        <v>1006</v>
      </c>
      <c r="D828" s="26">
        <v>11</v>
      </c>
      <c r="E828" s="27">
        <v>2</v>
      </c>
      <c r="F828" s="26" t="s">
        <v>2</v>
      </c>
      <c r="G828" s="28">
        <v>78792</v>
      </c>
      <c r="H828" s="29">
        <v>200</v>
      </c>
      <c r="I828" s="30">
        <f>I829</f>
        <v>533</v>
      </c>
      <c r="J828" s="30">
        <f>J829</f>
        <v>533</v>
      </c>
      <c r="K828" s="30">
        <f>K829</f>
        <v>533</v>
      </c>
      <c r="L828" s="30"/>
      <c r="M828" s="30"/>
      <c r="N828" s="30"/>
      <c r="O828" s="30">
        <f t="shared" si="751"/>
        <v>533</v>
      </c>
      <c r="P828" s="30">
        <f t="shared" si="752"/>
        <v>533</v>
      </c>
      <c r="Q828" s="31">
        <f t="shared" si="753"/>
        <v>533</v>
      </c>
      <c r="R828" s="65"/>
      <c r="S828" s="65"/>
      <c r="T828" s="65"/>
      <c r="U828" s="83">
        <f t="shared" si="762"/>
        <v>533</v>
      </c>
      <c r="V828" s="83">
        <f t="shared" si="763"/>
        <v>533</v>
      </c>
      <c r="W828" s="83">
        <f t="shared" si="764"/>
        <v>533</v>
      </c>
      <c r="X828" s="83"/>
      <c r="Y828" s="83"/>
      <c r="Z828" s="83"/>
      <c r="AA828" s="83">
        <f t="shared" si="797"/>
        <v>533</v>
      </c>
      <c r="AB828" s="83">
        <f t="shared" si="798"/>
        <v>533</v>
      </c>
      <c r="AC828" s="83">
        <f t="shared" si="799"/>
        <v>533</v>
      </c>
    </row>
    <row r="829" spans="1:29" s="3" customFormat="1" ht="30.95" customHeight="1" x14ac:dyDescent="0.2">
      <c r="A829" s="23" t="s">
        <v>13</v>
      </c>
      <c r="B829" s="24">
        <v>298</v>
      </c>
      <c r="C829" s="25">
        <v>1006</v>
      </c>
      <c r="D829" s="26">
        <v>11</v>
      </c>
      <c r="E829" s="27">
        <v>2</v>
      </c>
      <c r="F829" s="26" t="s">
        <v>2</v>
      </c>
      <c r="G829" s="28">
        <v>78792</v>
      </c>
      <c r="H829" s="29">
        <v>240</v>
      </c>
      <c r="I829" s="30">
        <v>533</v>
      </c>
      <c r="J829" s="30">
        <v>533</v>
      </c>
      <c r="K829" s="30">
        <v>533</v>
      </c>
      <c r="L829" s="30"/>
      <c r="M829" s="30"/>
      <c r="N829" s="30"/>
      <c r="O829" s="30">
        <f t="shared" si="751"/>
        <v>533</v>
      </c>
      <c r="P829" s="30">
        <f t="shared" si="752"/>
        <v>533</v>
      </c>
      <c r="Q829" s="31">
        <f t="shared" si="753"/>
        <v>533</v>
      </c>
      <c r="R829" s="65"/>
      <c r="S829" s="65"/>
      <c r="T829" s="65"/>
      <c r="U829" s="83">
        <f t="shared" si="762"/>
        <v>533</v>
      </c>
      <c r="V829" s="83">
        <f t="shared" si="763"/>
        <v>533</v>
      </c>
      <c r="W829" s="83">
        <f t="shared" si="764"/>
        <v>533</v>
      </c>
      <c r="X829" s="83"/>
      <c r="Y829" s="83"/>
      <c r="Z829" s="83"/>
      <c r="AA829" s="83">
        <f t="shared" si="797"/>
        <v>533</v>
      </c>
      <c r="AB829" s="83">
        <f t="shared" si="798"/>
        <v>533</v>
      </c>
      <c r="AC829" s="83">
        <f t="shared" si="799"/>
        <v>533</v>
      </c>
    </row>
    <row r="830" spans="1:29" s="3" customFormat="1" x14ac:dyDescent="0.2">
      <c r="A830" s="23" t="s">
        <v>39</v>
      </c>
      <c r="B830" s="24">
        <v>298</v>
      </c>
      <c r="C830" s="25">
        <v>1100</v>
      </c>
      <c r="D830" s="26" t="s">
        <v>7</v>
      </c>
      <c r="E830" s="27" t="s">
        <v>7</v>
      </c>
      <c r="F830" s="26" t="s">
        <v>7</v>
      </c>
      <c r="G830" s="28" t="s">
        <v>7</v>
      </c>
      <c r="H830" s="29" t="s">
        <v>7</v>
      </c>
      <c r="I830" s="30">
        <f>I831</f>
        <v>724.1</v>
      </c>
      <c r="J830" s="30">
        <f t="shared" ref="J830:K832" si="802">J831</f>
        <v>724.1</v>
      </c>
      <c r="K830" s="30">
        <f t="shared" si="802"/>
        <v>724.1</v>
      </c>
      <c r="L830" s="30"/>
      <c r="M830" s="30"/>
      <c r="N830" s="30"/>
      <c r="O830" s="30">
        <f t="shared" si="751"/>
        <v>724.1</v>
      </c>
      <c r="P830" s="30">
        <f t="shared" si="752"/>
        <v>724.1</v>
      </c>
      <c r="Q830" s="31">
        <f t="shared" si="753"/>
        <v>724.1</v>
      </c>
      <c r="R830" s="65"/>
      <c r="S830" s="65"/>
      <c r="T830" s="65"/>
      <c r="U830" s="83">
        <f t="shared" si="762"/>
        <v>724.1</v>
      </c>
      <c r="V830" s="83">
        <f t="shared" si="763"/>
        <v>724.1</v>
      </c>
      <c r="W830" s="83">
        <f t="shared" si="764"/>
        <v>724.1</v>
      </c>
      <c r="X830" s="83"/>
      <c r="Y830" s="83"/>
      <c r="Z830" s="83"/>
      <c r="AA830" s="83">
        <f t="shared" si="797"/>
        <v>724.1</v>
      </c>
      <c r="AB830" s="83">
        <f t="shared" si="798"/>
        <v>724.1</v>
      </c>
      <c r="AC830" s="83">
        <f t="shared" si="799"/>
        <v>724.1</v>
      </c>
    </row>
    <row r="831" spans="1:29" s="3" customFormat="1" x14ac:dyDescent="0.2">
      <c r="A831" s="23" t="s">
        <v>38</v>
      </c>
      <c r="B831" s="24">
        <v>298</v>
      </c>
      <c r="C831" s="25">
        <v>1102</v>
      </c>
      <c r="D831" s="26" t="s">
        <v>7</v>
      </c>
      <c r="E831" s="27" t="s">
        <v>7</v>
      </c>
      <c r="F831" s="26" t="s">
        <v>7</v>
      </c>
      <c r="G831" s="28" t="s">
        <v>7</v>
      </c>
      <c r="H831" s="29" t="s">
        <v>7</v>
      </c>
      <c r="I831" s="30">
        <f>I832</f>
        <v>724.1</v>
      </c>
      <c r="J831" s="30">
        <f>J832</f>
        <v>724.1</v>
      </c>
      <c r="K831" s="30">
        <f>K832</f>
        <v>724.1</v>
      </c>
      <c r="L831" s="30"/>
      <c r="M831" s="30"/>
      <c r="N831" s="30"/>
      <c r="O831" s="30">
        <f t="shared" si="751"/>
        <v>724.1</v>
      </c>
      <c r="P831" s="30">
        <f t="shared" si="752"/>
        <v>724.1</v>
      </c>
      <c r="Q831" s="31">
        <f t="shared" si="753"/>
        <v>724.1</v>
      </c>
      <c r="R831" s="65"/>
      <c r="S831" s="65"/>
      <c r="T831" s="65"/>
      <c r="U831" s="83">
        <f t="shared" si="762"/>
        <v>724.1</v>
      </c>
      <c r="V831" s="83">
        <f t="shared" si="763"/>
        <v>724.1</v>
      </c>
      <c r="W831" s="83">
        <f t="shared" si="764"/>
        <v>724.1</v>
      </c>
      <c r="X831" s="83"/>
      <c r="Y831" s="83"/>
      <c r="Z831" s="83"/>
      <c r="AA831" s="83">
        <f t="shared" si="797"/>
        <v>724.1</v>
      </c>
      <c r="AB831" s="83">
        <f t="shared" si="798"/>
        <v>724.1</v>
      </c>
      <c r="AC831" s="83">
        <f t="shared" si="799"/>
        <v>724.1</v>
      </c>
    </row>
    <row r="832" spans="1:29" s="3" customFormat="1" ht="56.25" x14ac:dyDescent="0.2">
      <c r="A832" s="34" t="s">
        <v>331</v>
      </c>
      <c r="B832" s="24">
        <v>298</v>
      </c>
      <c r="C832" s="25">
        <v>1102</v>
      </c>
      <c r="D832" s="26" t="s">
        <v>36</v>
      </c>
      <c r="E832" s="27" t="s">
        <v>3</v>
      </c>
      <c r="F832" s="26" t="s">
        <v>2</v>
      </c>
      <c r="G832" s="28" t="s">
        <v>9</v>
      </c>
      <c r="H832" s="29" t="s">
        <v>7</v>
      </c>
      <c r="I832" s="30">
        <f>I833</f>
        <v>724.1</v>
      </c>
      <c r="J832" s="30">
        <f t="shared" si="802"/>
        <v>724.1</v>
      </c>
      <c r="K832" s="30">
        <f t="shared" si="802"/>
        <v>724.1</v>
      </c>
      <c r="L832" s="30"/>
      <c r="M832" s="30"/>
      <c r="N832" s="30"/>
      <c r="O832" s="30">
        <f t="shared" si="751"/>
        <v>724.1</v>
      </c>
      <c r="P832" s="30">
        <f t="shared" si="752"/>
        <v>724.1</v>
      </c>
      <c r="Q832" s="31">
        <f t="shared" si="753"/>
        <v>724.1</v>
      </c>
      <c r="R832" s="65"/>
      <c r="S832" s="65"/>
      <c r="T832" s="65"/>
      <c r="U832" s="83">
        <f t="shared" si="762"/>
        <v>724.1</v>
      </c>
      <c r="V832" s="83">
        <f t="shared" si="763"/>
        <v>724.1</v>
      </c>
      <c r="W832" s="83">
        <f t="shared" si="764"/>
        <v>724.1</v>
      </c>
      <c r="X832" s="83"/>
      <c r="Y832" s="83"/>
      <c r="Z832" s="83"/>
      <c r="AA832" s="83">
        <f t="shared" si="797"/>
        <v>724.1</v>
      </c>
      <c r="AB832" s="83">
        <f t="shared" si="798"/>
        <v>724.1</v>
      </c>
      <c r="AC832" s="83">
        <f t="shared" si="799"/>
        <v>724.1</v>
      </c>
    </row>
    <row r="833" spans="1:29" s="3" customFormat="1" ht="22.5" x14ac:dyDescent="0.2">
      <c r="A833" s="34" t="s">
        <v>347</v>
      </c>
      <c r="B833" s="24">
        <v>298</v>
      </c>
      <c r="C833" s="25">
        <v>1102</v>
      </c>
      <c r="D833" s="26" t="s">
        <v>36</v>
      </c>
      <c r="E833" s="27">
        <v>1</v>
      </c>
      <c r="F833" s="26">
        <v>0</v>
      </c>
      <c r="G833" s="28">
        <v>0</v>
      </c>
      <c r="H833" s="29"/>
      <c r="I833" s="30">
        <f>I834+I839</f>
        <v>724.1</v>
      </c>
      <c r="J833" s="30">
        <f t="shared" ref="J833:K833" si="803">J834+J839</f>
        <v>724.1</v>
      </c>
      <c r="K833" s="30">
        <f t="shared" si="803"/>
        <v>724.1</v>
      </c>
      <c r="L833" s="30"/>
      <c r="M833" s="30"/>
      <c r="N833" s="30"/>
      <c r="O833" s="30">
        <f t="shared" si="751"/>
        <v>724.1</v>
      </c>
      <c r="P833" s="30">
        <f t="shared" si="752"/>
        <v>724.1</v>
      </c>
      <c r="Q833" s="31">
        <f t="shared" si="753"/>
        <v>724.1</v>
      </c>
      <c r="R833" s="65"/>
      <c r="S833" s="65"/>
      <c r="T833" s="65"/>
      <c r="U833" s="83">
        <f t="shared" si="762"/>
        <v>724.1</v>
      </c>
      <c r="V833" s="83">
        <f t="shared" si="763"/>
        <v>724.1</v>
      </c>
      <c r="W833" s="83">
        <f t="shared" si="764"/>
        <v>724.1</v>
      </c>
      <c r="X833" s="83"/>
      <c r="Y833" s="83"/>
      <c r="Z833" s="83"/>
      <c r="AA833" s="83">
        <f t="shared" si="797"/>
        <v>724.1</v>
      </c>
      <c r="AB833" s="83">
        <f t="shared" si="798"/>
        <v>724.1</v>
      </c>
      <c r="AC833" s="83">
        <f t="shared" si="799"/>
        <v>724.1</v>
      </c>
    </row>
    <row r="834" spans="1:29" s="3" customFormat="1" x14ac:dyDescent="0.2">
      <c r="A834" s="23" t="s">
        <v>37</v>
      </c>
      <c r="B834" s="24">
        <v>298</v>
      </c>
      <c r="C834" s="25">
        <v>1102</v>
      </c>
      <c r="D834" s="26" t="s">
        <v>36</v>
      </c>
      <c r="E834" s="27">
        <v>1</v>
      </c>
      <c r="F834" s="26" t="s">
        <v>2</v>
      </c>
      <c r="G834" s="28" t="s">
        <v>35</v>
      </c>
      <c r="H834" s="29" t="s">
        <v>7</v>
      </c>
      <c r="I834" s="30">
        <f>I835+I837</f>
        <v>483.7</v>
      </c>
      <c r="J834" s="30">
        <f t="shared" ref="J834:K834" si="804">J835+J837</f>
        <v>483.7</v>
      </c>
      <c r="K834" s="30">
        <f t="shared" si="804"/>
        <v>483.7</v>
      </c>
      <c r="L834" s="30"/>
      <c r="M834" s="30"/>
      <c r="N834" s="30"/>
      <c r="O834" s="30">
        <f t="shared" si="751"/>
        <v>483.7</v>
      </c>
      <c r="P834" s="30">
        <f t="shared" si="752"/>
        <v>483.7</v>
      </c>
      <c r="Q834" s="31">
        <f t="shared" si="753"/>
        <v>483.7</v>
      </c>
      <c r="R834" s="65"/>
      <c r="S834" s="65"/>
      <c r="T834" s="65"/>
      <c r="U834" s="83">
        <f t="shared" si="762"/>
        <v>483.7</v>
      </c>
      <c r="V834" s="83">
        <f t="shared" si="763"/>
        <v>483.7</v>
      </c>
      <c r="W834" s="83">
        <f t="shared" si="764"/>
        <v>483.7</v>
      </c>
      <c r="X834" s="83"/>
      <c r="Y834" s="83"/>
      <c r="Z834" s="83"/>
      <c r="AA834" s="83">
        <f t="shared" si="797"/>
        <v>483.7</v>
      </c>
      <c r="AB834" s="83">
        <f t="shared" si="798"/>
        <v>483.7</v>
      </c>
      <c r="AC834" s="83">
        <f t="shared" si="799"/>
        <v>483.7</v>
      </c>
    </row>
    <row r="835" spans="1:29" s="3" customFormat="1" ht="45" x14ac:dyDescent="0.2">
      <c r="A835" s="23" t="s">
        <v>6</v>
      </c>
      <c r="B835" s="24">
        <v>298</v>
      </c>
      <c r="C835" s="25">
        <v>1102</v>
      </c>
      <c r="D835" s="26" t="s">
        <v>36</v>
      </c>
      <c r="E835" s="27">
        <v>1</v>
      </c>
      <c r="F835" s="26" t="s">
        <v>2</v>
      </c>
      <c r="G835" s="28" t="s">
        <v>35</v>
      </c>
      <c r="H835" s="29">
        <v>100</v>
      </c>
      <c r="I835" s="30">
        <f>I836</f>
        <v>428.9</v>
      </c>
      <c r="J835" s="30">
        <f t="shared" ref="J835:K835" si="805">J836</f>
        <v>428.9</v>
      </c>
      <c r="K835" s="30">
        <f t="shared" si="805"/>
        <v>428.9</v>
      </c>
      <c r="L835" s="30"/>
      <c r="M835" s="30"/>
      <c r="N835" s="30"/>
      <c r="O835" s="30">
        <f t="shared" si="751"/>
        <v>428.9</v>
      </c>
      <c r="P835" s="30">
        <f t="shared" si="752"/>
        <v>428.9</v>
      </c>
      <c r="Q835" s="31">
        <f t="shared" si="753"/>
        <v>428.9</v>
      </c>
      <c r="R835" s="65"/>
      <c r="S835" s="65"/>
      <c r="T835" s="65"/>
      <c r="U835" s="83">
        <f t="shared" si="762"/>
        <v>428.9</v>
      </c>
      <c r="V835" s="83">
        <f t="shared" si="763"/>
        <v>428.9</v>
      </c>
      <c r="W835" s="83">
        <f t="shared" si="764"/>
        <v>428.9</v>
      </c>
      <c r="X835" s="83"/>
      <c r="Y835" s="83"/>
      <c r="Z835" s="83"/>
      <c r="AA835" s="83">
        <f t="shared" si="797"/>
        <v>428.9</v>
      </c>
      <c r="AB835" s="83">
        <f t="shared" si="798"/>
        <v>428.9</v>
      </c>
      <c r="AC835" s="83">
        <f t="shared" si="799"/>
        <v>428.9</v>
      </c>
    </row>
    <row r="836" spans="1:29" s="3" customFormat="1" ht="22.5" x14ac:dyDescent="0.2">
      <c r="A836" s="23" t="s">
        <v>5</v>
      </c>
      <c r="B836" s="24">
        <v>298</v>
      </c>
      <c r="C836" s="25">
        <v>1102</v>
      </c>
      <c r="D836" s="26" t="s">
        <v>36</v>
      </c>
      <c r="E836" s="27">
        <v>1</v>
      </c>
      <c r="F836" s="26" t="s">
        <v>2</v>
      </c>
      <c r="G836" s="28" t="s">
        <v>35</v>
      </c>
      <c r="H836" s="29">
        <v>120</v>
      </c>
      <c r="I836" s="30">
        <v>428.9</v>
      </c>
      <c r="J836" s="30">
        <v>428.9</v>
      </c>
      <c r="K836" s="30">
        <v>428.9</v>
      </c>
      <c r="L836" s="30"/>
      <c r="M836" s="30"/>
      <c r="N836" s="30"/>
      <c r="O836" s="30">
        <f t="shared" si="751"/>
        <v>428.9</v>
      </c>
      <c r="P836" s="30">
        <f t="shared" si="752"/>
        <v>428.9</v>
      </c>
      <c r="Q836" s="31">
        <f t="shared" si="753"/>
        <v>428.9</v>
      </c>
      <c r="R836" s="65"/>
      <c r="S836" s="65"/>
      <c r="T836" s="65"/>
      <c r="U836" s="83">
        <f t="shared" si="762"/>
        <v>428.9</v>
      </c>
      <c r="V836" s="83">
        <f t="shared" si="763"/>
        <v>428.9</v>
      </c>
      <c r="W836" s="83">
        <f t="shared" si="764"/>
        <v>428.9</v>
      </c>
      <c r="X836" s="83"/>
      <c r="Y836" s="83"/>
      <c r="Z836" s="83"/>
      <c r="AA836" s="83">
        <f t="shared" si="797"/>
        <v>428.9</v>
      </c>
      <c r="AB836" s="83">
        <f t="shared" si="798"/>
        <v>428.9</v>
      </c>
      <c r="AC836" s="83">
        <f t="shared" si="799"/>
        <v>428.9</v>
      </c>
    </row>
    <row r="837" spans="1:29" s="3" customFormat="1" ht="22.5" x14ac:dyDescent="0.2">
      <c r="A837" s="23" t="s">
        <v>14</v>
      </c>
      <c r="B837" s="24">
        <v>298</v>
      </c>
      <c r="C837" s="25">
        <v>1102</v>
      </c>
      <c r="D837" s="26" t="s">
        <v>36</v>
      </c>
      <c r="E837" s="27">
        <v>1</v>
      </c>
      <c r="F837" s="26" t="s">
        <v>2</v>
      </c>
      <c r="G837" s="28" t="s">
        <v>35</v>
      </c>
      <c r="H837" s="29">
        <v>200</v>
      </c>
      <c r="I837" s="30">
        <f>I838</f>
        <v>54.8</v>
      </c>
      <c r="J837" s="30">
        <f t="shared" ref="J837:K837" si="806">J838</f>
        <v>54.8</v>
      </c>
      <c r="K837" s="30">
        <f t="shared" si="806"/>
        <v>54.8</v>
      </c>
      <c r="L837" s="30"/>
      <c r="M837" s="30"/>
      <c r="N837" s="30"/>
      <c r="O837" s="30">
        <f t="shared" si="751"/>
        <v>54.8</v>
      </c>
      <c r="P837" s="30">
        <f t="shared" si="752"/>
        <v>54.8</v>
      </c>
      <c r="Q837" s="31">
        <f t="shared" si="753"/>
        <v>54.8</v>
      </c>
      <c r="R837" s="65"/>
      <c r="S837" s="65"/>
      <c r="T837" s="65"/>
      <c r="U837" s="83">
        <f t="shared" si="762"/>
        <v>54.8</v>
      </c>
      <c r="V837" s="83">
        <f t="shared" si="763"/>
        <v>54.8</v>
      </c>
      <c r="W837" s="83">
        <f t="shared" si="764"/>
        <v>54.8</v>
      </c>
      <c r="X837" s="83"/>
      <c r="Y837" s="83"/>
      <c r="Z837" s="83"/>
      <c r="AA837" s="83">
        <f t="shared" si="797"/>
        <v>54.8</v>
      </c>
      <c r="AB837" s="83">
        <f t="shared" si="798"/>
        <v>54.8</v>
      </c>
      <c r="AC837" s="83">
        <f t="shared" si="799"/>
        <v>54.8</v>
      </c>
    </row>
    <row r="838" spans="1:29" s="3" customFormat="1" ht="22.5" x14ac:dyDescent="0.2">
      <c r="A838" s="23" t="s">
        <v>13</v>
      </c>
      <c r="B838" s="24">
        <v>298</v>
      </c>
      <c r="C838" s="25">
        <v>1102</v>
      </c>
      <c r="D838" s="26" t="s">
        <v>36</v>
      </c>
      <c r="E838" s="27">
        <v>1</v>
      </c>
      <c r="F838" s="26" t="s">
        <v>2</v>
      </c>
      <c r="G838" s="28" t="s">
        <v>35</v>
      </c>
      <c r="H838" s="29">
        <v>240</v>
      </c>
      <c r="I838" s="30">
        <v>54.8</v>
      </c>
      <c r="J838" s="30">
        <v>54.8</v>
      </c>
      <c r="K838" s="30">
        <v>54.8</v>
      </c>
      <c r="L838" s="30"/>
      <c r="M838" s="30"/>
      <c r="N838" s="30"/>
      <c r="O838" s="30">
        <f t="shared" si="751"/>
        <v>54.8</v>
      </c>
      <c r="P838" s="30">
        <f t="shared" si="752"/>
        <v>54.8</v>
      </c>
      <c r="Q838" s="31">
        <f t="shared" si="753"/>
        <v>54.8</v>
      </c>
      <c r="R838" s="65"/>
      <c r="S838" s="65"/>
      <c r="T838" s="65"/>
      <c r="U838" s="83">
        <f t="shared" si="762"/>
        <v>54.8</v>
      </c>
      <c r="V838" s="83">
        <f t="shared" si="763"/>
        <v>54.8</v>
      </c>
      <c r="W838" s="83">
        <f t="shared" si="764"/>
        <v>54.8</v>
      </c>
      <c r="X838" s="83"/>
      <c r="Y838" s="83"/>
      <c r="Z838" s="83"/>
      <c r="AA838" s="83">
        <f t="shared" si="797"/>
        <v>54.8</v>
      </c>
      <c r="AB838" s="83">
        <f t="shared" si="798"/>
        <v>54.8</v>
      </c>
      <c r="AC838" s="83">
        <f t="shared" si="799"/>
        <v>54.8</v>
      </c>
    </row>
    <row r="839" spans="1:29" s="3" customFormat="1" x14ac:dyDescent="0.2">
      <c r="A839" s="23" t="s">
        <v>383</v>
      </c>
      <c r="B839" s="24">
        <v>298</v>
      </c>
      <c r="C839" s="25">
        <v>1102</v>
      </c>
      <c r="D839" s="26" t="s">
        <v>36</v>
      </c>
      <c r="E839" s="27">
        <v>1</v>
      </c>
      <c r="F839" s="26" t="s">
        <v>382</v>
      </c>
      <c r="G839" s="28"/>
      <c r="H839" s="29"/>
      <c r="I839" s="30">
        <f>I840</f>
        <v>240.4</v>
      </c>
      <c r="J839" s="30">
        <f t="shared" ref="J839:K839" si="807">J840</f>
        <v>240.4</v>
      </c>
      <c r="K839" s="30">
        <f t="shared" si="807"/>
        <v>240.4</v>
      </c>
      <c r="L839" s="30"/>
      <c r="M839" s="30"/>
      <c r="N839" s="30"/>
      <c r="O839" s="30">
        <f t="shared" si="751"/>
        <v>240.4</v>
      </c>
      <c r="P839" s="30">
        <f t="shared" si="752"/>
        <v>240.4</v>
      </c>
      <c r="Q839" s="31">
        <f t="shared" si="753"/>
        <v>240.4</v>
      </c>
      <c r="R839" s="65"/>
      <c r="S839" s="65"/>
      <c r="T839" s="65"/>
      <c r="U839" s="83">
        <f t="shared" si="762"/>
        <v>240.4</v>
      </c>
      <c r="V839" s="83">
        <f t="shared" si="763"/>
        <v>240.4</v>
      </c>
      <c r="W839" s="83">
        <f t="shared" si="764"/>
        <v>240.4</v>
      </c>
      <c r="X839" s="83"/>
      <c r="Y839" s="83"/>
      <c r="Z839" s="83"/>
      <c r="AA839" s="83">
        <f t="shared" si="797"/>
        <v>240.4</v>
      </c>
      <c r="AB839" s="83">
        <f t="shared" si="798"/>
        <v>240.4</v>
      </c>
      <c r="AC839" s="83">
        <f t="shared" si="799"/>
        <v>240.4</v>
      </c>
    </row>
    <row r="840" spans="1:29" s="3" customFormat="1" ht="45" x14ac:dyDescent="0.2">
      <c r="A840" s="23" t="s">
        <v>384</v>
      </c>
      <c r="B840" s="24">
        <v>298</v>
      </c>
      <c r="C840" s="25">
        <v>1102</v>
      </c>
      <c r="D840" s="26" t="s">
        <v>36</v>
      </c>
      <c r="E840" s="27">
        <v>1</v>
      </c>
      <c r="F840" s="26" t="s">
        <v>382</v>
      </c>
      <c r="G840" s="28">
        <v>80440</v>
      </c>
      <c r="H840" s="29"/>
      <c r="I840" s="30">
        <f>I841+I843</f>
        <v>240.4</v>
      </c>
      <c r="J840" s="30">
        <f t="shared" ref="J840:K840" si="808">J841+J843</f>
        <v>240.4</v>
      </c>
      <c r="K840" s="30">
        <f t="shared" si="808"/>
        <v>240.4</v>
      </c>
      <c r="L840" s="30"/>
      <c r="M840" s="30"/>
      <c r="N840" s="30"/>
      <c r="O840" s="30">
        <f t="shared" si="751"/>
        <v>240.4</v>
      </c>
      <c r="P840" s="30">
        <f t="shared" si="752"/>
        <v>240.4</v>
      </c>
      <c r="Q840" s="31">
        <f t="shared" si="753"/>
        <v>240.4</v>
      </c>
      <c r="R840" s="65"/>
      <c r="S840" s="65"/>
      <c r="T840" s="65"/>
      <c r="U840" s="83">
        <f t="shared" si="762"/>
        <v>240.4</v>
      </c>
      <c r="V840" s="83">
        <f t="shared" si="763"/>
        <v>240.4</v>
      </c>
      <c r="W840" s="83">
        <f t="shared" si="764"/>
        <v>240.4</v>
      </c>
      <c r="X840" s="83"/>
      <c r="Y840" s="83"/>
      <c r="Z840" s="83"/>
      <c r="AA840" s="83">
        <f t="shared" si="797"/>
        <v>240.4</v>
      </c>
      <c r="AB840" s="83">
        <f t="shared" si="798"/>
        <v>240.4</v>
      </c>
      <c r="AC840" s="83">
        <f t="shared" si="799"/>
        <v>240.4</v>
      </c>
    </row>
    <row r="841" spans="1:29" s="3" customFormat="1" ht="45" x14ac:dyDescent="0.2">
      <c r="A841" s="23" t="s">
        <v>6</v>
      </c>
      <c r="B841" s="24">
        <v>298</v>
      </c>
      <c r="C841" s="25">
        <v>1102</v>
      </c>
      <c r="D841" s="26" t="s">
        <v>36</v>
      </c>
      <c r="E841" s="27">
        <v>1</v>
      </c>
      <c r="F841" s="26" t="s">
        <v>382</v>
      </c>
      <c r="G841" s="28">
        <v>80440</v>
      </c>
      <c r="H841" s="29">
        <v>100</v>
      </c>
      <c r="I841" s="30">
        <f>I842</f>
        <v>30.9</v>
      </c>
      <c r="J841" s="30">
        <f t="shared" ref="J841:K841" si="809">J842</f>
        <v>30.9</v>
      </c>
      <c r="K841" s="30">
        <f t="shared" si="809"/>
        <v>30.9</v>
      </c>
      <c r="L841" s="30"/>
      <c r="M841" s="30"/>
      <c r="N841" s="30"/>
      <c r="O841" s="30">
        <f t="shared" si="751"/>
        <v>30.9</v>
      </c>
      <c r="P841" s="30">
        <f t="shared" si="752"/>
        <v>30.9</v>
      </c>
      <c r="Q841" s="31">
        <f t="shared" si="753"/>
        <v>30.9</v>
      </c>
      <c r="R841" s="65"/>
      <c r="S841" s="65"/>
      <c r="T841" s="65"/>
      <c r="U841" s="83">
        <f t="shared" si="762"/>
        <v>30.9</v>
      </c>
      <c r="V841" s="83">
        <f t="shared" si="763"/>
        <v>30.9</v>
      </c>
      <c r="W841" s="83">
        <f t="shared" si="764"/>
        <v>30.9</v>
      </c>
      <c r="X841" s="83"/>
      <c r="Y841" s="83"/>
      <c r="Z841" s="83"/>
      <c r="AA841" s="83">
        <f t="shared" si="797"/>
        <v>30.9</v>
      </c>
      <c r="AB841" s="83">
        <f t="shared" si="798"/>
        <v>30.9</v>
      </c>
      <c r="AC841" s="83">
        <f t="shared" si="799"/>
        <v>30.9</v>
      </c>
    </row>
    <row r="842" spans="1:29" s="3" customFormat="1" ht="22.5" x14ac:dyDescent="0.2">
      <c r="A842" s="23" t="s">
        <v>5</v>
      </c>
      <c r="B842" s="24">
        <v>298</v>
      </c>
      <c r="C842" s="25">
        <v>1102</v>
      </c>
      <c r="D842" s="26" t="s">
        <v>36</v>
      </c>
      <c r="E842" s="27">
        <v>1</v>
      </c>
      <c r="F842" s="26" t="s">
        <v>382</v>
      </c>
      <c r="G842" s="28">
        <v>80440</v>
      </c>
      <c r="H842" s="29">
        <v>120</v>
      </c>
      <c r="I842" s="30">
        <v>30.9</v>
      </c>
      <c r="J842" s="30">
        <v>30.9</v>
      </c>
      <c r="K842" s="30">
        <v>30.9</v>
      </c>
      <c r="L842" s="30"/>
      <c r="M842" s="30"/>
      <c r="N842" s="30"/>
      <c r="O842" s="30">
        <f t="shared" si="751"/>
        <v>30.9</v>
      </c>
      <c r="P842" s="30">
        <f t="shared" si="752"/>
        <v>30.9</v>
      </c>
      <c r="Q842" s="31">
        <f t="shared" si="753"/>
        <v>30.9</v>
      </c>
      <c r="R842" s="65"/>
      <c r="S842" s="65"/>
      <c r="T842" s="65"/>
      <c r="U842" s="83">
        <f t="shared" si="762"/>
        <v>30.9</v>
      </c>
      <c r="V842" s="83">
        <f t="shared" si="763"/>
        <v>30.9</v>
      </c>
      <c r="W842" s="83">
        <f t="shared" si="764"/>
        <v>30.9</v>
      </c>
      <c r="X842" s="83"/>
      <c r="Y842" s="83"/>
      <c r="Z842" s="83"/>
      <c r="AA842" s="83">
        <f t="shared" si="797"/>
        <v>30.9</v>
      </c>
      <c r="AB842" s="83">
        <f t="shared" si="798"/>
        <v>30.9</v>
      </c>
      <c r="AC842" s="83">
        <f t="shared" si="799"/>
        <v>30.9</v>
      </c>
    </row>
    <row r="843" spans="1:29" s="3" customFormat="1" ht="22.5" x14ac:dyDescent="0.2">
      <c r="A843" s="23" t="s">
        <v>14</v>
      </c>
      <c r="B843" s="24">
        <v>298</v>
      </c>
      <c r="C843" s="25">
        <v>1102</v>
      </c>
      <c r="D843" s="26" t="s">
        <v>36</v>
      </c>
      <c r="E843" s="27">
        <v>1</v>
      </c>
      <c r="F843" s="26" t="s">
        <v>382</v>
      </c>
      <c r="G843" s="28">
        <v>80440</v>
      </c>
      <c r="H843" s="29">
        <v>200</v>
      </c>
      <c r="I843" s="30">
        <f>I844</f>
        <v>209.5</v>
      </c>
      <c r="J843" s="30">
        <f t="shared" ref="J843:K843" si="810">J844</f>
        <v>209.5</v>
      </c>
      <c r="K843" s="30">
        <f t="shared" si="810"/>
        <v>209.5</v>
      </c>
      <c r="L843" s="30"/>
      <c r="M843" s="30"/>
      <c r="N843" s="30"/>
      <c r="O843" s="30">
        <f t="shared" si="751"/>
        <v>209.5</v>
      </c>
      <c r="P843" s="30">
        <f t="shared" si="752"/>
        <v>209.5</v>
      </c>
      <c r="Q843" s="31">
        <f t="shared" si="753"/>
        <v>209.5</v>
      </c>
      <c r="R843" s="65"/>
      <c r="S843" s="65"/>
      <c r="T843" s="65"/>
      <c r="U843" s="83">
        <f t="shared" si="762"/>
        <v>209.5</v>
      </c>
      <c r="V843" s="83">
        <f t="shared" si="763"/>
        <v>209.5</v>
      </c>
      <c r="W843" s="83">
        <f t="shared" si="764"/>
        <v>209.5</v>
      </c>
      <c r="X843" s="83"/>
      <c r="Y843" s="83"/>
      <c r="Z843" s="83"/>
      <c r="AA843" s="83">
        <f t="shared" si="797"/>
        <v>209.5</v>
      </c>
      <c r="AB843" s="83">
        <f t="shared" si="798"/>
        <v>209.5</v>
      </c>
      <c r="AC843" s="83">
        <f t="shared" si="799"/>
        <v>209.5</v>
      </c>
    </row>
    <row r="844" spans="1:29" s="3" customFormat="1" ht="22.5" x14ac:dyDescent="0.2">
      <c r="A844" s="23" t="s">
        <v>13</v>
      </c>
      <c r="B844" s="24">
        <v>298</v>
      </c>
      <c r="C844" s="25">
        <v>1102</v>
      </c>
      <c r="D844" s="26" t="s">
        <v>36</v>
      </c>
      <c r="E844" s="27">
        <v>1</v>
      </c>
      <c r="F844" s="26" t="s">
        <v>382</v>
      </c>
      <c r="G844" s="28">
        <v>80440</v>
      </c>
      <c r="H844" s="29">
        <v>240</v>
      </c>
      <c r="I844" s="30">
        <v>209.5</v>
      </c>
      <c r="J844" s="30">
        <v>209.5</v>
      </c>
      <c r="K844" s="30">
        <v>209.5</v>
      </c>
      <c r="L844" s="30"/>
      <c r="M844" s="30"/>
      <c r="N844" s="30"/>
      <c r="O844" s="30">
        <f t="shared" si="751"/>
        <v>209.5</v>
      </c>
      <c r="P844" s="30">
        <f t="shared" si="752"/>
        <v>209.5</v>
      </c>
      <c r="Q844" s="31">
        <f t="shared" si="753"/>
        <v>209.5</v>
      </c>
      <c r="R844" s="65"/>
      <c r="S844" s="65"/>
      <c r="T844" s="65"/>
      <c r="U844" s="83">
        <f t="shared" si="762"/>
        <v>209.5</v>
      </c>
      <c r="V844" s="83">
        <f t="shared" si="763"/>
        <v>209.5</v>
      </c>
      <c r="W844" s="83">
        <f t="shared" si="764"/>
        <v>209.5</v>
      </c>
      <c r="X844" s="83"/>
      <c r="Y844" s="83"/>
      <c r="Z844" s="83"/>
      <c r="AA844" s="83">
        <f t="shared" si="797"/>
        <v>209.5</v>
      </c>
      <c r="AB844" s="83">
        <f t="shared" si="798"/>
        <v>209.5</v>
      </c>
      <c r="AC844" s="83">
        <f t="shared" si="799"/>
        <v>209.5</v>
      </c>
    </row>
    <row r="845" spans="1:29" s="3" customFormat="1" ht="22.5" x14ac:dyDescent="0.2">
      <c r="A845" s="34" t="s">
        <v>27</v>
      </c>
      <c r="B845" s="35">
        <v>302</v>
      </c>
      <c r="C845" s="36" t="s">
        <v>7</v>
      </c>
      <c r="D845" s="37" t="s">
        <v>7</v>
      </c>
      <c r="E845" s="38" t="s">
        <v>7</v>
      </c>
      <c r="F845" s="37" t="s">
        <v>7</v>
      </c>
      <c r="G845" s="39" t="s">
        <v>7</v>
      </c>
      <c r="H845" s="40" t="s">
        <v>7</v>
      </c>
      <c r="I845" s="41">
        <f>I846</f>
        <v>6663.2000000000007</v>
      </c>
      <c r="J845" s="41">
        <f t="shared" ref="J845" si="811">J846</f>
        <v>6795.7000000000007</v>
      </c>
      <c r="K845" s="41">
        <f>K846</f>
        <v>7014.1</v>
      </c>
      <c r="L845" s="41"/>
      <c r="M845" s="41"/>
      <c r="N845" s="41"/>
      <c r="O845" s="41">
        <f t="shared" ref="O845:O879" si="812">I845+L845</f>
        <v>6663.2000000000007</v>
      </c>
      <c r="P845" s="41">
        <f t="shared" ref="P845:P879" si="813">J845+M845</f>
        <v>6795.7000000000007</v>
      </c>
      <c r="Q845" s="42">
        <f t="shared" ref="Q845:Q879" si="814">K845+N845</f>
        <v>7014.1</v>
      </c>
      <c r="R845" s="66"/>
      <c r="S845" s="66"/>
      <c r="T845" s="66"/>
      <c r="U845" s="64">
        <f t="shared" si="762"/>
        <v>6663.2000000000007</v>
      </c>
      <c r="V845" s="64">
        <f t="shared" si="763"/>
        <v>6795.7000000000007</v>
      </c>
      <c r="W845" s="64">
        <f t="shared" si="764"/>
        <v>7014.1</v>
      </c>
      <c r="X845" s="64"/>
      <c r="Y845" s="64"/>
      <c r="Z845" s="64"/>
      <c r="AA845" s="64">
        <f t="shared" si="797"/>
        <v>6663.2000000000007</v>
      </c>
      <c r="AB845" s="64">
        <f t="shared" si="798"/>
        <v>6795.7000000000007</v>
      </c>
      <c r="AC845" s="64">
        <f t="shared" si="799"/>
        <v>7014.1</v>
      </c>
    </row>
    <row r="846" spans="1:29" s="3" customFormat="1" x14ac:dyDescent="0.2">
      <c r="A846" s="23" t="s">
        <v>26</v>
      </c>
      <c r="B846" s="24">
        <v>302</v>
      </c>
      <c r="C846" s="25">
        <v>100</v>
      </c>
      <c r="D846" s="26" t="s">
        <v>7</v>
      </c>
      <c r="E846" s="27" t="s">
        <v>7</v>
      </c>
      <c r="F846" s="26" t="s">
        <v>7</v>
      </c>
      <c r="G846" s="28" t="s">
        <v>7</v>
      </c>
      <c r="H846" s="29" t="s">
        <v>7</v>
      </c>
      <c r="I846" s="30">
        <f>I847+I867</f>
        <v>6663.2000000000007</v>
      </c>
      <c r="J846" s="30">
        <f t="shared" ref="J846:K846" si="815">J847+J867</f>
        <v>6795.7000000000007</v>
      </c>
      <c r="K846" s="30">
        <f t="shared" si="815"/>
        <v>7014.1</v>
      </c>
      <c r="L846" s="30"/>
      <c r="M846" s="30"/>
      <c r="N846" s="30"/>
      <c r="O846" s="30">
        <f t="shared" si="812"/>
        <v>6663.2000000000007</v>
      </c>
      <c r="P846" s="30">
        <f t="shared" si="813"/>
        <v>6795.7000000000007</v>
      </c>
      <c r="Q846" s="31">
        <f t="shared" si="814"/>
        <v>7014.1</v>
      </c>
      <c r="R846" s="65"/>
      <c r="S846" s="65"/>
      <c r="T846" s="65"/>
      <c r="U846" s="83">
        <f t="shared" si="762"/>
        <v>6663.2000000000007</v>
      </c>
      <c r="V846" s="83">
        <f t="shared" si="763"/>
        <v>6795.7000000000007</v>
      </c>
      <c r="W846" s="83">
        <f t="shared" si="764"/>
        <v>7014.1</v>
      </c>
      <c r="X846" s="83"/>
      <c r="Y846" s="83"/>
      <c r="Z846" s="83"/>
      <c r="AA846" s="83">
        <f t="shared" si="797"/>
        <v>6663.2000000000007</v>
      </c>
      <c r="AB846" s="83">
        <f t="shared" si="798"/>
        <v>6795.7000000000007</v>
      </c>
      <c r="AC846" s="83">
        <f t="shared" si="799"/>
        <v>7014.1</v>
      </c>
    </row>
    <row r="847" spans="1:29" s="3" customFormat="1" ht="33.75" x14ac:dyDescent="0.2">
      <c r="A847" s="23" t="s">
        <v>25</v>
      </c>
      <c r="B847" s="24">
        <v>302</v>
      </c>
      <c r="C847" s="25">
        <v>103</v>
      </c>
      <c r="D847" s="26" t="s">
        <v>7</v>
      </c>
      <c r="E847" s="27" t="s">
        <v>7</v>
      </c>
      <c r="F847" s="26" t="s">
        <v>7</v>
      </c>
      <c r="G847" s="28" t="s">
        <v>7</v>
      </c>
      <c r="H847" s="29" t="s">
        <v>7</v>
      </c>
      <c r="I847" s="30">
        <f>I848</f>
        <v>4609.6000000000004</v>
      </c>
      <c r="J847" s="30">
        <f t="shared" ref="J847:K847" si="816">J848</f>
        <v>4710.1000000000004</v>
      </c>
      <c r="K847" s="30">
        <f t="shared" si="816"/>
        <v>4850.1000000000004</v>
      </c>
      <c r="L847" s="30"/>
      <c r="M847" s="30"/>
      <c r="N847" s="30"/>
      <c r="O847" s="30">
        <f t="shared" si="812"/>
        <v>4609.6000000000004</v>
      </c>
      <c r="P847" s="30">
        <f t="shared" si="813"/>
        <v>4710.1000000000004</v>
      </c>
      <c r="Q847" s="31">
        <f t="shared" si="814"/>
        <v>4850.1000000000004</v>
      </c>
      <c r="R847" s="65"/>
      <c r="S847" s="65"/>
      <c r="T847" s="65"/>
      <c r="U847" s="83">
        <f t="shared" si="762"/>
        <v>4609.6000000000004</v>
      </c>
      <c r="V847" s="83">
        <f t="shared" si="763"/>
        <v>4710.1000000000004</v>
      </c>
      <c r="W847" s="83">
        <f t="shared" si="764"/>
        <v>4850.1000000000004</v>
      </c>
      <c r="X847" s="83"/>
      <c r="Y847" s="83"/>
      <c r="Z847" s="83"/>
      <c r="AA847" s="83">
        <f t="shared" si="797"/>
        <v>4609.6000000000004</v>
      </c>
      <c r="AB847" s="83">
        <f t="shared" si="798"/>
        <v>4710.1000000000004</v>
      </c>
      <c r="AC847" s="83">
        <f t="shared" si="799"/>
        <v>4850.1000000000004</v>
      </c>
    </row>
    <row r="848" spans="1:29" s="3" customFormat="1" ht="56.25" x14ac:dyDescent="0.2">
      <c r="A848" s="23" t="s">
        <v>24</v>
      </c>
      <c r="B848" s="24">
        <v>302</v>
      </c>
      <c r="C848" s="25">
        <v>103</v>
      </c>
      <c r="D848" s="26" t="s">
        <v>19</v>
      </c>
      <c r="E848" s="27" t="s">
        <v>3</v>
      </c>
      <c r="F848" s="26" t="s">
        <v>2</v>
      </c>
      <c r="G848" s="28" t="s">
        <v>9</v>
      </c>
      <c r="H848" s="29" t="s">
        <v>7</v>
      </c>
      <c r="I848" s="30">
        <f>I849+I853+I861</f>
        <v>4609.6000000000004</v>
      </c>
      <c r="J848" s="30">
        <f t="shared" ref="J848:K848" si="817">J849+J853+J861</f>
        <v>4710.1000000000004</v>
      </c>
      <c r="K848" s="30">
        <f t="shared" si="817"/>
        <v>4850.1000000000004</v>
      </c>
      <c r="L848" s="30"/>
      <c r="M848" s="30"/>
      <c r="N848" s="30"/>
      <c r="O848" s="30">
        <f t="shared" si="812"/>
        <v>4609.6000000000004</v>
      </c>
      <c r="P848" s="30">
        <f t="shared" si="813"/>
        <v>4710.1000000000004</v>
      </c>
      <c r="Q848" s="31">
        <f t="shared" si="814"/>
        <v>4850.1000000000004</v>
      </c>
      <c r="R848" s="65"/>
      <c r="S848" s="65"/>
      <c r="T848" s="65"/>
      <c r="U848" s="83">
        <f t="shared" si="762"/>
        <v>4609.6000000000004</v>
      </c>
      <c r="V848" s="83">
        <f t="shared" si="763"/>
        <v>4710.1000000000004</v>
      </c>
      <c r="W848" s="83">
        <f t="shared" si="764"/>
        <v>4850.1000000000004</v>
      </c>
      <c r="X848" s="83"/>
      <c r="Y848" s="83"/>
      <c r="Z848" s="83"/>
      <c r="AA848" s="83">
        <f t="shared" si="797"/>
        <v>4609.6000000000004</v>
      </c>
      <c r="AB848" s="83">
        <f t="shared" si="798"/>
        <v>4710.1000000000004</v>
      </c>
      <c r="AC848" s="83">
        <f t="shared" si="799"/>
        <v>4850.1000000000004</v>
      </c>
    </row>
    <row r="849" spans="1:29" s="3" customFormat="1" ht="22.5" x14ac:dyDescent="0.2">
      <c r="A849" s="23" t="s">
        <v>23</v>
      </c>
      <c r="B849" s="24">
        <v>302</v>
      </c>
      <c r="C849" s="25">
        <v>103</v>
      </c>
      <c r="D849" s="26" t="s">
        <v>19</v>
      </c>
      <c r="E849" s="27" t="s">
        <v>22</v>
      </c>
      <c r="F849" s="26" t="s">
        <v>2</v>
      </c>
      <c r="G849" s="28" t="s">
        <v>9</v>
      </c>
      <c r="H849" s="29" t="s">
        <v>7</v>
      </c>
      <c r="I849" s="30">
        <f>I850</f>
        <v>2050.5</v>
      </c>
      <c r="J849" s="30">
        <f t="shared" ref="J849:K849" si="818">J850</f>
        <v>2101.8000000000002</v>
      </c>
      <c r="K849" s="30">
        <f t="shared" si="818"/>
        <v>2179.4</v>
      </c>
      <c r="L849" s="30"/>
      <c r="M849" s="30"/>
      <c r="N849" s="30"/>
      <c r="O849" s="30">
        <f t="shared" si="812"/>
        <v>2050.5</v>
      </c>
      <c r="P849" s="30">
        <f t="shared" si="813"/>
        <v>2101.8000000000002</v>
      </c>
      <c r="Q849" s="31">
        <f t="shared" si="814"/>
        <v>2179.4</v>
      </c>
      <c r="R849" s="65"/>
      <c r="S849" s="65"/>
      <c r="T849" s="65"/>
      <c r="U849" s="83">
        <f t="shared" si="762"/>
        <v>2050.5</v>
      </c>
      <c r="V849" s="83">
        <f t="shared" si="763"/>
        <v>2101.8000000000002</v>
      </c>
      <c r="W849" s="83">
        <f t="shared" si="764"/>
        <v>2179.4</v>
      </c>
      <c r="X849" s="83"/>
      <c r="Y849" s="83"/>
      <c r="Z849" s="83"/>
      <c r="AA849" s="83">
        <f t="shared" si="797"/>
        <v>2050.5</v>
      </c>
      <c r="AB849" s="83">
        <f t="shared" si="798"/>
        <v>2101.8000000000002</v>
      </c>
      <c r="AC849" s="83">
        <f t="shared" si="799"/>
        <v>2179.4</v>
      </c>
    </row>
    <row r="850" spans="1:29" s="3" customFormat="1" ht="22.5" x14ac:dyDescent="0.2">
      <c r="A850" s="23" t="s">
        <v>15</v>
      </c>
      <c r="B850" s="24">
        <v>302</v>
      </c>
      <c r="C850" s="25">
        <v>103</v>
      </c>
      <c r="D850" s="26" t="s">
        <v>19</v>
      </c>
      <c r="E850" s="27" t="s">
        <v>22</v>
      </c>
      <c r="F850" s="26" t="s">
        <v>2</v>
      </c>
      <c r="G850" s="28" t="s">
        <v>11</v>
      </c>
      <c r="H850" s="29" t="s">
        <v>7</v>
      </c>
      <c r="I850" s="30">
        <f>I851</f>
        <v>2050.5</v>
      </c>
      <c r="J850" s="30">
        <f t="shared" ref="J850:K850" si="819">J851</f>
        <v>2101.8000000000002</v>
      </c>
      <c r="K850" s="30">
        <f t="shared" si="819"/>
        <v>2179.4</v>
      </c>
      <c r="L850" s="30"/>
      <c r="M850" s="30"/>
      <c r="N850" s="30"/>
      <c r="O850" s="30">
        <f t="shared" si="812"/>
        <v>2050.5</v>
      </c>
      <c r="P850" s="30">
        <f t="shared" si="813"/>
        <v>2101.8000000000002</v>
      </c>
      <c r="Q850" s="31">
        <f t="shared" si="814"/>
        <v>2179.4</v>
      </c>
      <c r="R850" s="65"/>
      <c r="S850" s="65"/>
      <c r="T850" s="65"/>
      <c r="U850" s="83">
        <f t="shared" si="762"/>
        <v>2050.5</v>
      </c>
      <c r="V850" s="83">
        <f t="shared" si="763"/>
        <v>2101.8000000000002</v>
      </c>
      <c r="W850" s="83">
        <f t="shared" si="764"/>
        <v>2179.4</v>
      </c>
      <c r="X850" s="83"/>
      <c r="Y850" s="83"/>
      <c r="Z850" s="83"/>
      <c r="AA850" s="83">
        <f t="shared" si="797"/>
        <v>2050.5</v>
      </c>
      <c r="AB850" s="83">
        <f t="shared" si="798"/>
        <v>2101.8000000000002</v>
      </c>
      <c r="AC850" s="83">
        <f t="shared" si="799"/>
        <v>2179.4</v>
      </c>
    </row>
    <row r="851" spans="1:29" s="3" customFormat="1" ht="45" x14ac:dyDescent="0.2">
      <c r="A851" s="23" t="s">
        <v>6</v>
      </c>
      <c r="B851" s="24">
        <v>302</v>
      </c>
      <c r="C851" s="25">
        <v>103</v>
      </c>
      <c r="D851" s="26" t="s">
        <v>19</v>
      </c>
      <c r="E851" s="27" t="s">
        <v>22</v>
      </c>
      <c r="F851" s="26" t="s">
        <v>2</v>
      </c>
      <c r="G851" s="28" t="s">
        <v>11</v>
      </c>
      <c r="H851" s="29">
        <v>100</v>
      </c>
      <c r="I851" s="30">
        <f>I852</f>
        <v>2050.5</v>
      </c>
      <c r="J851" s="30">
        <f t="shared" ref="J851:K851" si="820">J852</f>
        <v>2101.8000000000002</v>
      </c>
      <c r="K851" s="30">
        <f t="shared" si="820"/>
        <v>2179.4</v>
      </c>
      <c r="L851" s="30"/>
      <c r="M851" s="30"/>
      <c r="N851" s="30"/>
      <c r="O851" s="30">
        <f t="shared" si="812"/>
        <v>2050.5</v>
      </c>
      <c r="P851" s="30">
        <f t="shared" si="813"/>
        <v>2101.8000000000002</v>
      </c>
      <c r="Q851" s="31">
        <f t="shared" si="814"/>
        <v>2179.4</v>
      </c>
      <c r="R851" s="65"/>
      <c r="S851" s="65"/>
      <c r="T851" s="65"/>
      <c r="U851" s="83">
        <f t="shared" si="762"/>
        <v>2050.5</v>
      </c>
      <c r="V851" s="83">
        <f t="shared" si="763"/>
        <v>2101.8000000000002</v>
      </c>
      <c r="W851" s="83">
        <f t="shared" si="764"/>
        <v>2179.4</v>
      </c>
      <c r="X851" s="83"/>
      <c r="Y851" s="83"/>
      <c r="Z851" s="83"/>
      <c r="AA851" s="83">
        <f t="shared" si="797"/>
        <v>2050.5</v>
      </c>
      <c r="AB851" s="83">
        <f t="shared" si="798"/>
        <v>2101.8000000000002</v>
      </c>
      <c r="AC851" s="83">
        <f t="shared" si="799"/>
        <v>2179.4</v>
      </c>
    </row>
    <row r="852" spans="1:29" s="3" customFormat="1" ht="22.5" x14ac:dyDescent="0.2">
      <c r="A852" s="23" t="s">
        <v>5</v>
      </c>
      <c r="B852" s="24">
        <v>302</v>
      </c>
      <c r="C852" s="25">
        <v>103</v>
      </c>
      <c r="D852" s="26" t="s">
        <v>19</v>
      </c>
      <c r="E852" s="27" t="s">
        <v>22</v>
      </c>
      <c r="F852" s="26" t="s">
        <v>2</v>
      </c>
      <c r="G852" s="28" t="s">
        <v>11</v>
      </c>
      <c r="H852" s="29">
        <v>120</v>
      </c>
      <c r="I852" s="30">
        <v>2050.5</v>
      </c>
      <c r="J852" s="30">
        <v>2101.8000000000002</v>
      </c>
      <c r="K852" s="30">
        <v>2179.4</v>
      </c>
      <c r="L852" s="30"/>
      <c r="M852" s="30"/>
      <c r="N852" s="30"/>
      <c r="O852" s="30">
        <f t="shared" si="812"/>
        <v>2050.5</v>
      </c>
      <c r="P852" s="30">
        <f t="shared" si="813"/>
        <v>2101.8000000000002</v>
      </c>
      <c r="Q852" s="31">
        <f t="shared" si="814"/>
        <v>2179.4</v>
      </c>
      <c r="R852" s="65"/>
      <c r="S852" s="65"/>
      <c r="T852" s="65"/>
      <c r="U852" s="83">
        <f t="shared" ref="U852:U879" si="821">O852+R852</f>
        <v>2050.5</v>
      </c>
      <c r="V852" s="83">
        <f t="shared" ref="V852:V879" si="822">P852+S852</f>
        <v>2101.8000000000002</v>
      </c>
      <c r="W852" s="83">
        <f t="shared" ref="W852:W879" si="823">Q852+T852</f>
        <v>2179.4</v>
      </c>
      <c r="X852" s="83"/>
      <c r="Y852" s="83"/>
      <c r="Z852" s="83"/>
      <c r="AA852" s="83">
        <f t="shared" si="797"/>
        <v>2050.5</v>
      </c>
      <c r="AB852" s="83">
        <f t="shared" si="798"/>
        <v>2101.8000000000002</v>
      </c>
      <c r="AC852" s="83">
        <f t="shared" si="799"/>
        <v>2179.4</v>
      </c>
    </row>
    <row r="853" spans="1:29" s="3" customFormat="1" x14ac:dyDescent="0.2">
      <c r="A853" s="23" t="s">
        <v>21</v>
      </c>
      <c r="B853" s="24">
        <v>302</v>
      </c>
      <c r="C853" s="25">
        <v>103</v>
      </c>
      <c r="D853" s="26" t="s">
        <v>19</v>
      </c>
      <c r="E853" s="27" t="s">
        <v>20</v>
      </c>
      <c r="F853" s="26" t="s">
        <v>2</v>
      </c>
      <c r="G853" s="28" t="s">
        <v>9</v>
      </c>
      <c r="H853" s="29" t="s">
        <v>7</v>
      </c>
      <c r="I853" s="30">
        <f>I854</f>
        <v>2058.5</v>
      </c>
      <c r="J853" s="30">
        <f t="shared" ref="J853:K853" si="824">J854</f>
        <v>2107.6999999999998</v>
      </c>
      <c r="K853" s="30">
        <f t="shared" si="824"/>
        <v>2170.1</v>
      </c>
      <c r="L853" s="30"/>
      <c r="M853" s="30"/>
      <c r="N853" s="30"/>
      <c r="O853" s="30">
        <f t="shared" si="812"/>
        <v>2058.5</v>
      </c>
      <c r="P853" s="30">
        <f t="shared" si="813"/>
        <v>2107.6999999999998</v>
      </c>
      <c r="Q853" s="31">
        <f t="shared" si="814"/>
        <v>2170.1</v>
      </c>
      <c r="R853" s="65"/>
      <c r="S853" s="65"/>
      <c r="T853" s="65"/>
      <c r="U853" s="83">
        <f t="shared" si="821"/>
        <v>2058.5</v>
      </c>
      <c r="V853" s="83">
        <f t="shared" si="822"/>
        <v>2107.6999999999998</v>
      </c>
      <c r="W853" s="83">
        <f t="shared" si="823"/>
        <v>2170.1</v>
      </c>
      <c r="X853" s="83"/>
      <c r="Y853" s="83"/>
      <c r="Z853" s="83"/>
      <c r="AA853" s="83">
        <f t="shared" si="797"/>
        <v>2058.5</v>
      </c>
      <c r="AB853" s="83">
        <f t="shared" si="798"/>
        <v>2107.6999999999998</v>
      </c>
      <c r="AC853" s="83">
        <f t="shared" si="799"/>
        <v>2170.1</v>
      </c>
    </row>
    <row r="854" spans="1:29" s="3" customFormat="1" ht="22.5" x14ac:dyDescent="0.2">
      <c r="A854" s="23" t="s">
        <v>15</v>
      </c>
      <c r="B854" s="24">
        <v>302</v>
      </c>
      <c r="C854" s="25">
        <v>103</v>
      </c>
      <c r="D854" s="26" t="s">
        <v>19</v>
      </c>
      <c r="E854" s="27" t="s">
        <v>20</v>
      </c>
      <c r="F854" s="26" t="s">
        <v>2</v>
      </c>
      <c r="G854" s="28" t="s">
        <v>11</v>
      </c>
      <c r="H854" s="29" t="s">
        <v>7</v>
      </c>
      <c r="I854" s="30">
        <f>I855+I857+I859</f>
        <v>2058.5</v>
      </c>
      <c r="J854" s="30">
        <f t="shared" ref="J854:K854" si="825">J855+J857+J859</f>
        <v>2107.6999999999998</v>
      </c>
      <c r="K854" s="30">
        <f t="shared" si="825"/>
        <v>2170.1</v>
      </c>
      <c r="L854" s="30"/>
      <c r="M854" s="30"/>
      <c r="N854" s="30"/>
      <c r="O854" s="30">
        <f t="shared" si="812"/>
        <v>2058.5</v>
      </c>
      <c r="P854" s="30">
        <f t="shared" si="813"/>
        <v>2107.6999999999998</v>
      </c>
      <c r="Q854" s="31">
        <f t="shared" si="814"/>
        <v>2170.1</v>
      </c>
      <c r="R854" s="65"/>
      <c r="S854" s="65"/>
      <c r="T854" s="65"/>
      <c r="U854" s="83">
        <f t="shared" si="821"/>
        <v>2058.5</v>
      </c>
      <c r="V854" s="83">
        <f t="shared" si="822"/>
        <v>2107.6999999999998</v>
      </c>
      <c r="W854" s="83">
        <f t="shared" si="823"/>
        <v>2170.1</v>
      </c>
      <c r="X854" s="83"/>
      <c r="Y854" s="83"/>
      <c r="Z854" s="83"/>
      <c r="AA854" s="83">
        <f t="shared" si="797"/>
        <v>2058.5</v>
      </c>
      <c r="AB854" s="83">
        <f t="shared" si="798"/>
        <v>2107.6999999999998</v>
      </c>
      <c r="AC854" s="83">
        <f t="shared" si="799"/>
        <v>2170.1</v>
      </c>
    </row>
    <row r="855" spans="1:29" s="3" customFormat="1" ht="45" x14ac:dyDescent="0.2">
      <c r="A855" s="23" t="s">
        <v>6</v>
      </c>
      <c r="B855" s="24">
        <v>302</v>
      </c>
      <c r="C855" s="25">
        <v>103</v>
      </c>
      <c r="D855" s="26" t="s">
        <v>19</v>
      </c>
      <c r="E855" s="27" t="s">
        <v>20</v>
      </c>
      <c r="F855" s="26" t="s">
        <v>2</v>
      </c>
      <c r="G855" s="28" t="s">
        <v>11</v>
      </c>
      <c r="H855" s="29">
        <v>100</v>
      </c>
      <c r="I855" s="30">
        <f>I856</f>
        <v>1637.5</v>
      </c>
      <c r="J855" s="30">
        <f t="shared" ref="J855:K855" si="826">J856</f>
        <v>1686.7</v>
      </c>
      <c r="K855" s="30">
        <f t="shared" si="826"/>
        <v>1749.1</v>
      </c>
      <c r="L855" s="30"/>
      <c r="M855" s="30"/>
      <c r="N855" s="30"/>
      <c r="O855" s="30">
        <f t="shared" si="812"/>
        <v>1637.5</v>
      </c>
      <c r="P855" s="30">
        <f t="shared" si="813"/>
        <v>1686.7</v>
      </c>
      <c r="Q855" s="31">
        <f t="shared" si="814"/>
        <v>1749.1</v>
      </c>
      <c r="R855" s="65"/>
      <c r="S855" s="65"/>
      <c r="T855" s="65"/>
      <c r="U855" s="83">
        <f t="shared" si="821"/>
        <v>1637.5</v>
      </c>
      <c r="V855" s="83">
        <f t="shared" si="822"/>
        <v>1686.7</v>
      </c>
      <c r="W855" s="83">
        <f t="shared" si="823"/>
        <v>1749.1</v>
      </c>
      <c r="X855" s="83"/>
      <c r="Y855" s="83"/>
      <c r="Z855" s="83"/>
      <c r="AA855" s="83">
        <f t="shared" si="797"/>
        <v>1637.5</v>
      </c>
      <c r="AB855" s="83">
        <f t="shared" si="798"/>
        <v>1686.7</v>
      </c>
      <c r="AC855" s="83">
        <f t="shared" si="799"/>
        <v>1749.1</v>
      </c>
    </row>
    <row r="856" spans="1:29" s="3" customFormat="1" ht="22.5" x14ac:dyDescent="0.2">
      <c r="A856" s="23" t="s">
        <v>5</v>
      </c>
      <c r="B856" s="24">
        <v>302</v>
      </c>
      <c r="C856" s="25">
        <v>103</v>
      </c>
      <c r="D856" s="26" t="s">
        <v>19</v>
      </c>
      <c r="E856" s="27" t="s">
        <v>20</v>
      </c>
      <c r="F856" s="26" t="s">
        <v>2</v>
      </c>
      <c r="G856" s="28" t="s">
        <v>11</v>
      </c>
      <c r="H856" s="29">
        <v>120</v>
      </c>
      <c r="I856" s="30">
        <v>1637.5</v>
      </c>
      <c r="J856" s="30">
        <v>1686.7</v>
      </c>
      <c r="K856" s="30">
        <v>1749.1</v>
      </c>
      <c r="L856" s="30"/>
      <c r="M856" s="30"/>
      <c r="N856" s="30"/>
      <c r="O856" s="30">
        <f t="shared" si="812"/>
        <v>1637.5</v>
      </c>
      <c r="P856" s="30">
        <f t="shared" si="813"/>
        <v>1686.7</v>
      </c>
      <c r="Q856" s="31">
        <f t="shared" si="814"/>
        <v>1749.1</v>
      </c>
      <c r="R856" s="65"/>
      <c r="S856" s="65"/>
      <c r="T856" s="65"/>
      <c r="U856" s="83">
        <f t="shared" si="821"/>
        <v>1637.5</v>
      </c>
      <c r="V856" s="83">
        <f t="shared" si="822"/>
        <v>1686.7</v>
      </c>
      <c r="W856" s="83">
        <f t="shared" si="823"/>
        <v>1749.1</v>
      </c>
      <c r="X856" s="83"/>
      <c r="Y856" s="83"/>
      <c r="Z856" s="83"/>
      <c r="AA856" s="83">
        <f t="shared" si="797"/>
        <v>1637.5</v>
      </c>
      <c r="AB856" s="83">
        <f t="shared" si="798"/>
        <v>1686.7</v>
      </c>
      <c r="AC856" s="83">
        <f t="shared" si="799"/>
        <v>1749.1</v>
      </c>
    </row>
    <row r="857" spans="1:29" s="3" customFormat="1" ht="22.5" x14ac:dyDescent="0.2">
      <c r="A857" s="23" t="s">
        <v>14</v>
      </c>
      <c r="B857" s="24">
        <v>302</v>
      </c>
      <c r="C857" s="25">
        <v>103</v>
      </c>
      <c r="D857" s="26" t="s">
        <v>19</v>
      </c>
      <c r="E857" s="27" t="s">
        <v>20</v>
      </c>
      <c r="F857" s="26" t="s">
        <v>2</v>
      </c>
      <c r="G857" s="28" t="s">
        <v>11</v>
      </c>
      <c r="H857" s="29">
        <v>200</v>
      </c>
      <c r="I857" s="30">
        <f>I858</f>
        <v>420</v>
      </c>
      <c r="J857" s="30">
        <f t="shared" ref="J857:K857" si="827">J858</f>
        <v>420</v>
      </c>
      <c r="K857" s="30">
        <f t="shared" si="827"/>
        <v>420</v>
      </c>
      <c r="L857" s="30"/>
      <c r="M857" s="30"/>
      <c r="N857" s="30"/>
      <c r="O857" s="30">
        <f t="shared" si="812"/>
        <v>420</v>
      </c>
      <c r="P857" s="30">
        <f t="shared" si="813"/>
        <v>420</v>
      </c>
      <c r="Q857" s="31">
        <f t="shared" si="814"/>
        <v>420</v>
      </c>
      <c r="R857" s="65"/>
      <c r="S857" s="65"/>
      <c r="T857" s="65"/>
      <c r="U857" s="83">
        <f t="shared" si="821"/>
        <v>420</v>
      </c>
      <c r="V857" s="83">
        <f t="shared" si="822"/>
        <v>420</v>
      </c>
      <c r="W857" s="83">
        <f t="shared" si="823"/>
        <v>420</v>
      </c>
      <c r="X857" s="83"/>
      <c r="Y857" s="83"/>
      <c r="Z857" s="83"/>
      <c r="AA857" s="83">
        <f t="shared" si="797"/>
        <v>420</v>
      </c>
      <c r="AB857" s="83">
        <f t="shared" si="798"/>
        <v>420</v>
      </c>
      <c r="AC857" s="83">
        <f t="shared" si="799"/>
        <v>420</v>
      </c>
    </row>
    <row r="858" spans="1:29" s="3" customFormat="1" ht="22.5" x14ac:dyDescent="0.2">
      <c r="A858" s="23" t="s">
        <v>13</v>
      </c>
      <c r="B858" s="24">
        <v>302</v>
      </c>
      <c r="C858" s="25">
        <v>103</v>
      </c>
      <c r="D858" s="26" t="s">
        <v>19</v>
      </c>
      <c r="E858" s="27" t="s">
        <v>20</v>
      </c>
      <c r="F858" s="26" t="s">
        <v>2</v>
      </c>
      <c r="G858" s="28" t="s">
        <v>11</v>
      </c>
      <c r="H858" s="29">
        <v>240</v>
      </c>
      <c r="I858" s="30">
        <v>420</v>
      </c>
      <c r="J858" s="30">
        <v>420</v>
      </c>
      <c r="K858" s="30">
        <v>420</v>
      </c>
      <c r="L858" s="30"/>
      <c r="M858" s="30"/>
      <c r="N858" s="30"/>
      <c r="O858" s="30">
        <f t="shared" si="812"/>
        <v>420</v>
      </c>
      <c r="P858" s="30">
        <f t="shared" si="813"/>
        <v>420</v>
      </c>
      <c r="Q858" s="31">
        <f t="shared" si="814"/>
        <v>420</v>
      </c>
      <c r="R858" s="65"/>
      <c r="S858" s="65"/>
      <c r="T858" s="65"/>
      <c r="U858" s="83">
        <f t="shared" si="821"/>
        <v>420</v>
      </c>
      <c r="V858" s="83">
        <f t="shared" si="822"/>
        <v>420</v>
      </c>
      <c r="W858" s="83">
        <f t="shared" si="823"/>
        <v>420</v>
      </c>
      <c r="X858" s="83"/>
      <c r="Y858" s="83"/>
      <c r="Z858" s="83"/>
      <c r="AA858" s="83">
        <f t="shared" si="797"/>
        <v>420</v>
      </c>
      <c r="AB858" s="83">
        <f t="shared" si="798"/>
        <v>420</v>
      </c>
      <c r="AC858" s="83">
        <f t="shared" si="799"/>
        <v>420</v>
      </c>
    </row>
    <row r="859" spans="1:29" s="3" customFormat="1" x14ac:dyDescent="0.2">
      <c r="A859" s="23" t="s">
        <v>72</v>
      </c>
      <c r="B859" s="24">
        <v>302</v>
      </c>
      <c r="C859" s="25">
        <v>103</v>
      </c>
      <c r="D859" s="26" t="s">
        <v>19</v>
      </c>
      <c r="E859" s="27" t="s">
        <v>20</v>
      </c>
      <c r="F859" s="26" t="s">
        <v>2</v>
      </c>
      <c r="G859" s="28" t="s">
        <v>11</v>
      </c>
      <c r="H859" s="29">
        <v>800</v>
      </c>
      <c r="I859" s="30">
        <f>I860</f>
        <v>1</v>
      </c>
      <c r="J859" s="30">
        <f t="shared" ref="J859:K859" si="828">J860</f>
        <v>1</v>
      </c>
      <c r="K859" s="30">
        <f t="shared" si="828"/>
        <v>1</v>
      </c>
      <c r="L859" s="30"/>
      <c r="M859" s="30"/>
      <c r="N859" s="30"/>
      <c r="O859" s="30">
        <f t="shared" si="812"/>
        <v>1</v>
      </c>
      <c r="P859" s="30">
        <f t="shared" si="813"/>
        <v>1</v>
      </c>
      <c r="Q859" s="31">
        <f t="shared" si="814"/>
        <v>1</v>
      </c>
      <c r="R859" s="65"/>
      <c r="S859" s="65"/>
      <c r="T859" s="65"/>
      <c r="U859" s="83">
        <f t="shared" si="821"/>
        <v>1</v>
      </c>
      <c r="V859" s="83">
        <f t="shared" si="822"/>
        <v>1</v>
      </c>
      <c r="W859" s="83">
        <f t="shared" si="823"/>
        <v>1</v>
      </c>
      <c r="X859" s="83"/>
      <c r="Y859" s="83"/>
      <c r="Z859" s="83"/>
      <c r="AA859" s="83">
        <f t="shared" si="797"/>
        <v>1</v>
      </c>
      <c r="AB859" s="83">
        <f t="shared" si="798"/>
        <v>1</v>
      </c>
      <c r="AC859" s="83">
        <f t="shared" si="799"/>
        <v>1</v>
      </c>
    </row>
    <row r="860" spans="1:29" s="3" customFormat="1" x14ac:dyDescent="0.2">
      <c r="A860" s="23" t="s">
        <v>71</v>
      </c>
      <c r="B860" s="24">
        <v>302</v>
      </c>
      <c r="C860" s="25">
        <v>103</v>
      </c>
      <c r="D860" s="26" t="s">
        <v>19</v>
      </c>
      <c r="E860" s="27" t="s">
        <v>20</v>
      </c>
      <c r="F860" s="26" t="s">
        <v>2</v>
      </c>
      <c r="G860" s="28" t="s">
        <v>11</v>
      </c>
      <c r="H860" s="29">
        <v>850</v>
      </c>
      <c r="I860" s="30">
        <v>1</v>
      </c>
      <c r="J860" s="30">
        <v>1</v>
      </c>
      <c r="K860" s="30">
        <v>1</v>
      </c>
      <c r="L860" s="30"/>
      <c r="M860" s="30"/>
      <c r="N860" s="30"/>
      <c r="O860" s="30">
        <f t="shared" si="812"/>
        <v>1</v>
      </c>
      <c r="P860" s="30">
        <f t="shared" si="813"/>
        <v>1</v>
      </c>
      <c r="Q860" s="31">
        <f t="shared" si="814"/>
        <v>1</v>
      </c>
      <c r="R860" s="65"/>
      <c r="S860" s="65"/>
      <c r="T860" s="65"/>
      <c r="U860" s="83">
        <f t="shared" si="821"/>
        <v>1</v>
      </c>
      <c r="V860" s="83">
        <f t="shared" si="822"/>
        <v>1</v>
      </c>
      <c r="W860" s="83">
        <f t="shared" si="823"/>
        <v>1</v>
      </c>
      <c r="X860" s="83"/>
      <c r="Y860" s="83"/>
      <c r="Z860" s="83"/>
      <c r="AA860" s="83">
        <f t="shared" si="797"/>
        <v>1</v>
      </c>
      <c r="AB860" s="83">
        <f t="shared" si="798"/>
        <v>1</v>
      </c>
      <c r="AC860" s="83">
        <f t="shared" si="799"/>
        <v>1</v>
      </c>
    </row>
    <row r="861" spans="1:29" s="3" customFormat="1" ht="29.1" customHeight="1" x14ac:dyDescent="0.2">
      <c r="A861" s="23" t="s">
        <v>256</v>
      </c>
      <c r="B861" s="24">
        <v>302</v>
      </c>
      <c r="C861" s="25">
        <v>103</v>
      </c>
      <c r="D861" s="26" t="s">
        <v>19</v>
      </c>
      <c r="E861" s="27" t="s">
        <v>18</v>
      </c>
      <c r="F861" s="26" t="s">
        <v>2</v>
      </c>
      <c r="G861" s="28" t="s">
        <v>9</v>
      </c>
      <c r="H861" s="29" t="s">
        <v>7</v>
      </c>
      <c r="I861" s="30">
        <f>I862</f>
        <v>500.6</v>
      </c>
      <c r="J861" s="30">
        <f t="shared" ref="J861:K861" si="829">J862</f>
        <v>500.6</v>
      </c>
      <c r="K861" s="30">
        <f t="shared" si="829"/>
        <v>500.6</v>
      </c>
      <c r="L861" s="30"/>
      <c r="M861" s="30"/>
      <c r="N861" s="30"/>
      <c r="O861" s="30">
        <f t="shared" si="812"/>
        <v>500.6</v>
      </c>
      <c r="P861" s="30">
        <f t="shared" si="813"/>
        <v>500.6</v>
      </c>
      <c r="Q861" s="31">
        <f t="shared" si="814"/>
        <v>500.6</v>
      </c>
      <c r="R861" s="65"/>
      <c r="S861" s="65"/>
      <c r="T861" s="65"/>
      <c r="U861" s="83">
        <f t="shared" si="821"/>
        <v>500.6</v>
      </c>
      <c r="V861" s="83">
        <f t="shared" si="822"/>
        <v>500.6</v>
      </c>
      <c r="W861" s="83">
        <f t="shared" si="823"/>
        <v>500.6</v>
      </c>
      <c r="X861" s="83"/>
      <c r="Y861" s="83"/>
      <c r="Z861" s="83"/>
      <c r="AA861" s="83">
        <f t="shared" si="797"/>
        <v>500.6</v>
      </c>
      <c r="AB861" s="83">
        <f t="shared" si="798"/>
        <v>500.6</v>
      </c>
      <c r="AC861" s="83">
        <f t="shared" si="799"/>
        <v>500.6</v>
      </c>
    </row>
    <row r="862" spans="1:29" s="3" customFormat="1" ht="22.5" x14ac:dyDescent="0.2">
      <c r="A862" s="23" t="s">
        <v>15</v>
      </c>
      <c r="B862" s="24">
        <v>302</v>
      </c>
      <c r="C862" s="25">
        <v>103</v>
      </c>
      <c r="D862" s="26" t="s">
        <v>19</v>
      </c>
      <c r="E862" s="27" t="s">
        <v>18</v>
      </c>
      <c r="F862" s="26" t="s">
        <v>2</v>
      </c>
      <c r="G862" s="28" t="s">
        <v>11</v>
      </c>
      <c r="H862" s="29" t="s">
        <v>7</v>
      </c>
      <c r="I862" s="30">
        <f>I863+I865</f>
        <v>500.6</v>
      </c>
      <c r="J862" s="30">
        <f t="shared" ref="J862:K862" si="830">J863+J865</f>
        <v>500.6</v>
      </c>
      <c r="K862" s="30">
        <f t="shared" si="830"/>
        <v>500.6</v>
      </c>
      <c r="L862" s="30"/>
      <c r="M862" s="30"/>
      <c r="N862" s="30"/>
      <c r="O862" s="30">
        <f t="shared" si="812"/>
        <v>500.6</v>
      </c>
      <c r="P862" s="30">
        <f t="shared" si="813"/>
        <v>500.6</v>
      </c>
      <c r="Q862" s="31">
        <f t="shared" si="814"/>
        <v>500.6</v>
      </c>
      <c r="R862" s="65"/>
      <c r="S862" s="65"/>
      <c r="T862" s="65"/>
      <c r="U862" s="83">
        <f t="shared" si="821"/>
        <v>500.6</v>
      </c>
      <c r="V862" s="83">
        <f t="shared" si="822"/>
        <v>500.6</v>
      </c>
      <c r="W862" s="83">
        <f t="shared" si="823"/>
        <v>500.6</v>
      </c>
      <c r="X862" s="83"/>
      <c r="Y862" s="83"/>
      <c r="Z862" s="83"/>
      <c r="AA862" s="83">
        <f t="shared" si="797"/>
        <v>500.6</v>
      </c>
      <c r="AB862" s="83">
        <f t="shared" si="798"/>
        <v>500.6</v>
      </c>
      <c r="AC862" s="83">
        <f t="shared" si="799"/>
        <v>500.6</v>
      </c>
    </row>
    <row r="863" spans="1:29" s="3" customFormat="1" ht="45" x14ac:dyDescent="0.2">
      <c r="A863" s="23" t="s">
        <v>6</v>
      </c>
      <c r="B863" s="24">
        <v>302</v>
      </c>
      <c r="C863" s="25">
        <v>103</v>
      </c>
      <c r="D863" s="26" t="s">
        <v>19</v>
      </c>
      <c r="E863" s="27" t="s">
        <v>18</v>
      </c>
      <c r="F863" s="26" t="s">
        <v>2</v>
      </c>
      <c r="G863" s="28" t="s">
        <v>11</v>
      </c>
      <c r="H863" s="29">
        <v>100</v>
      </c>
      <c r="I863" s="30">
        <f>I864</f>
        <v>500.6</v>
      </c>
      <c r="J863" s="30">
        <f t="shared" ref="J863:K863" si="831">J864</f>
        <v>500.6</v>
      </c>
      <c r="K863" s="30">
        <f t="shared" si="831"/>
        <v>500.6</v>
      </c>
      <c r="L863" s="30"/>
      <c r="M863" s="30"/>
      <c r="N863" s="30"/>
      <c r="O863" s="30">
        <f t="shared" si="812"/>
        <v>500.6</v>
      </c>
      <c r="P863" s="30">
        <f t="shared" si="813"/>
        <v>500.6</v>
      </c>
      <c r="Q863" s="31">
        <f t="shared" si="814"/>
        <v>500.6</v>
      </c>
      <c r="R863" s="65"/>
      <c r="S863" s="65"/>
      <c r="T863" s="65"/>
      <c r="U863" s="83">
        <f t="shared" si="821"/>
        <v>500.6</v>
      </c>
      <c r="V863" s="83">
        <f t="shared" si="822"/>
        <v>500.6</v>
      </c>
      <c r="W863" s="83">
        <f t="shared" si="823"/>
        <v>500.6</v>
      </c>
      <c r="X863" s="83"/>
      <c r="Y863" s="83"/>
      <c r="Z863" s="83"/>
      <c r="AA863" s="83">
        <f t="shared" si="797"/>
        <v>500.6</v>
      </c>
      <c r="AB863" s="83">
        <f t="shared" si="798"/>
        <v>500.6</v>
      </c>
      <c r="AC863" s="83">
        <f t="shared" si="799"/>
        <v>500.6</v>
      </c>
    </row>
    <row r="864" spans="1:29" s="3" customFormat="1" ht="22.5" x14ac:dyDescent="0.2">
      <c r="A864" s="23" t="s">
        <v>5</v>
      </c>
      <c r="B864" s="24">
        <v>302</v>
      </c>
      <c r="C864" s="25">
        <v>103</v>
      </c>
      <c r="D864" s="26" t="s">
        <v>19</v>
      </c>
      <c r="E864" s="27" t="s">
        <v>18</v>
      </c>
      <c r="F864" s="26" t="s">
        <v>2</v>
      </c>
      <c r="G864" s="28" t="s">
        <v>11</v>
      </c>
      <c r="H864" s="29">
        <v>120</v>
      </c>
      <c r="I864" s="30">
        <v>500.6</v>
      </c>
      <c r="J864" s="30">
        <v>500.6</v>
      </c>
      <c r="K864" s="30">
        <v>500.6</v>
      </c>
      <c r="L864" s="30"/>
      <c r="M864" s="30"/>
      <c r="N864" s="30"/>
      <c r="O864" s="30">
        <f t="shared" si="812"/>
        <v>500.6</v>
      </c>
      <c r="P864" s="30">
        <f t="shared" si="813"/>
        <v>500.6</v>
      </c>
      <c r="Q864" s="31">
        <f t="shared" si="814"/>
        <v>500.6</v>
      </c>
      <c r="R864" s="65"/>
      <c r="S864" s="65"/>
      <c r="T864" s="65"/>
      <c r="U864" s="83">
        <f t="shared" si="821"/>
        <v>500.6</v>
      </c>
      <c r="V864" s="83">
        <f t="shared" si="822"/>
        <v>500.6</v>
      </c>
      <c r="W864" s="83">
        <f t="shared" si="823"/>
        <v>500.6</v>
      </c>
      <c r="X864" s="83"/>
      <c r="Y864" s="83"/>
      <c r="Z864" s="83"/>
      <c r="AA864" s="83">
        <f t="shared" si="797"/>
        <v>500.6</v>
      </c>
      <c r="AB864" s="83">
        <f t="shared" si="798"/>
        <v>500.6</v>
      </c>
      <c r="AC864" s="83">
        <f t="shared" si="799"/>
        <v>500.6</v>
      </c>
    </row>
    <row r="865" spans="1:29" s="3" customFormat="1" ht="22.5" x14ac:dyDescent="0.2">
      <c r="A865" s="23" t="s">
        <v>14</v>
      </c>
      <c r="B865" s="24">
        <v>302</v>
      </c>
      <c r="C865" s="25">
        <v>103</v>
      </c>
      <c r="D865" s="26">
        <v>52</v>
      </c>
      <c r="E865" s="27">
        <v>3</v>
      </c>
      <c r="F865" s="26" t="s">
        <v>2</v>
      </c>
      <c r="G865" s="28" t="s">
        <v>11</v>
      </c>
      <c r="H865" s="29">
        <v>200</v>
      </c>
      <c r="I865" s="30">
        <f>I866</f>
        <v>0</v>
      </c>
      <c r="J865" s="30">
        <f t="shared" ref="J865:K865" si="832">J866</f>
        <v>0</v>
      </c>
      <c r="K865" s="30">
        <f t="shared" si="832"/>
        <v>0</v>
      </c>
      <c r="L865" s="30"/>
      <c r="M865" s="30"/>
      <c r="N865" s="30"/>
      <c r="O865" s="30">
        <f t="shared" si="812"/>
        <v>0</v>
      </c>
      <c r="P865" s="30">
        <f t="shared" si="813"/>
        <v>0</v>
      </c>
      <c r="Q865" s="31">
        <f t="shared" si="814"/>
        <v>0</v>
      </c>
      <c r="R865" s="65"/>
      <c r="S865" s="65"/>
      <c r="T865" s="65"/>
      <c r="U865" s="83">
        <f t="shared" si="821"/>
        <v>0</v>
      </c>
      <c r="V865" s="83">
        <f t="shared" si="822"/>
        <v>0</v>
      </c>
      <c r="W865" s="83">
        <f t="shared" si="823"/>
        <v>0</v>
      </c>
      <c r="X865" s="83"/>
      <c r="Y865" s="83"/>
      <c r="Z865" s="83"/>
      <c r="AA865" s="83">
        <f t="shared" si="797"/>
        <v>0</v>
      </c>
      <c r="AB865" s="83">
        <f t="shared" si="798"/>
        <v>0</v>
      </c>
      <c r="AC865" s="83">
        <f t="shared" si="799"/>
        <v>0</v>
      </c>
    </row>
    <row r="866" spans="1:29" s="3" customFormat="1" ht="22.5" x14ac:dyDescent="0.2">
      <c r="A866" s="23" t="s">
        <v>13</v>
      </c>
      <c r="B866" s="24">
        <v>302</v>
      </c>
      <c r="C866" s="25">
        <v>103</v>
      </c>
      <c r="D866" s="26">
        <v>52</v>
      </c>
      <c r="E866" s="27">
        <v>3</v>
      </c>
      <c r="F866" s="26" t="s">
        <v>2</v>
      </c>
      <c r="G866" s="28" t="s">
        <v>11</v>
      </c>
      <c r="H866" s="29">
        <v>240</v>
      </c>
      <c r="I866" s="30">
        <v>0</v>
      </c>
      <c r="J866" s="45"/>
      <c r="K866" s="30">
        <f t="shared" ref="K866" si="833">I866+J866</f>
        <v>0</v>
      </c>
      <c r="L866" s="30"/>
      <c r="M866" s="45"/>
      <c r="N866" s="30"/>
      <c r="O866" s="30">
        <f t="shared" si="812"/>
        <v>0</v>
      </c>
      <c r="P866" s="45">
        <f t="shared" si="813"/>
        <v>0</v>
      </c>
      <c r="Q866" s="31">
        <f t="shared" si="814"/>
        <v>0</v>
      </c>
      <c r="R866" s="65"/>
      <c r="S866" s="65"/>
      <c r="T866" s="65"/>
      <c r="U866" s="83">
        <f t="shared" si="821"/>
        <v>0</v>
      </c>
      <c r="V866" s="83">
        <f t="shared" si="822"/>
        <v>0</v>
      </c>
      <c r="W866" s="83">
        <f t="shared" si="823"/>
        <v>0</v>
      </c>
      <c r="X866" s="83"/>
      <c r="Y866" s="83"/>
      <c r="Z866" s="83"/>
      <c r="AA866" s="83">
        <f t="shared" si="797"/>
        <v>0</v>
      </c>
      <c r="AB866" s="83">
        <f t="shared" si="798"/>
        <v>0</v>
      </c>
      <c r="AC866" s="83">
        <f t="shared" si="799"/>
        <v>0</v>
      </c>
    </row>
    <row r="867" spans="1:29" s="3" customFormat="1" ht="33.75" x14ac:dyDescent="0.2">
      <c r="A867" s="23" t="s">
        <v>17</v>
      </c>
      <c r="B867" s="24">
        <v>302</v>
      </c>
      <c r="C867" s="25">
        <v>106</v>
      </c>
      <c r="D867" s="26" t="s">
        <v>7</v>
      </c>
      <c r="E867" s="27" t="s">
        <v>7</v>
      </c>
      <c r="F867" s="26" t="s">
        <v>7</v>
      </c>
      <c r="G867" s="28" t="s">
        <v>7</v>
      </c>
      <c r="H867" s="29" t="s">
        <v>7</v>
      </c>
      <c r="I867" s="30">
        <f>I868+I874</f>
        <v>2053.6</v>
      </c>
      <c r="J867" s="30">
        <f t="shared" ref="J867:K867" si="834">J868+J874</f>
        <v>2085.6</v>
      </c>
      <c r="K867" s="30">
        <f t="shared" si="834"/>
        <v>2164</v>
      </c>
      <c r="L867" s="30"/>
      <c r="M867" s="30"/>
      <c r="N867" s="30"/>
      <c r="O867" s="30">
        <f t="shared" si="812"/>
        <v>2053.6</v>
      </c>
      <c r="P867" s="30">
        <f t="shared" si="813"/>
        <v>2085.6</v>
      </c>
      <c r="Q867" s="31">
        <f t="shared" si="814"/>
        <v>2164</v>
      </c>
      <c r="R867" s="65"/>
      <c r="S867" s="65"/>
      <c r="T867" s="65"/>
      <c r="U867" s="83">
        <f t="shared" si="821"/>
        <v>2053.6</v>
      </c>
      <c r="V867" s="83">
        <f t="shared" si="822"/>
        <v>2085.6</v>
      </c>
      <c r="W867" s="83">
        <f t="shared" si="823"/>
        <v>2164</v>
      </c>
      <c r="X867" s="83"/>
      <c r="Y867" s="83"/>
      <c r="Z867" s="83"/>
      <c r="AA867" s="83">
        <f t="shared" si="797"/>
        <v>2053.6</v>
      </c>
      <c r="AB867" s="83">
        <f t="shared" si="798"/>
        <v>2085.6</v>
      </c>
      <c r="AC867" s="83">
        <f t="shared" si="799"/>
        <v>2164</v>
      </c>
    </row>
    <row r="868" spans="1:29" s="3" customFormat="1" ht="33.75" x14ac:dyDescent="0.2">
      <c r="A868" s="23" t="s">
        <v>16</v>
      </c>
      <c r="B868" s="24">
        <v>302</v>
      </c>
      <c r="C868" s="25">
        <v>106</v>
      </c>
      <c r="D868" s="26" t="s">
        <v>12</v>
      </c>
      <c r="E868" s="27" t="s">
        <v>3</v>
      </c>
      <c r="F868" s="26" t="s">
        <v>2</v>
      </c>
      <c r="G868" s="28" t="s">
        <v>9</v>
      </c>
      <c r="H868" s="29" t="s">
        <v>7</v>
      </c>
      <c r="I868" s="30">
        <f>I869</f>
        <v>1541.6</v>
      </c>
      <c r="J868" s="30">
        <f t="shared" ref="J868:K868" si="835">J869</f>
        <v>1573.6</v>
      </c>
      <c r="K868" s="30">
        <f t="shared" si="835"/>
        <v>1652</v>
      </c>
      <c r="L868" s="30"/>
      <c r="M868" s="30"/>
      <c r="N868" s="30"/>
      <c r="O868" s="30">
        <f t="shared" si="812"/>
        <v>1541.6</v>
      </c>
      <c r="P868" s="30">
        <f t="shared" si="813"/>
        <v>1573.6</v>
      </c>
      <c r="Q868" s="31">
        <f t="shared" si="814"/>
        <v>1652</v>
      </c>
      <c r="R868" s="65"/>
      <c r="S868" s="65"/>
      <c r="T868" s="65"/>
      <c r="U868" s="83">
        <f t="shared" si="821"/>
        <v>1541.6</v>
      </c>
      <c r="V868" s="83">
        <f t="shared" si="822"/>
        <v>1573.6</v>
      </c>
      <c r="W868" s="83">
        <f t="shared" si="823"/>
        <v>1652</v>
      </c>
      <c r="X868" s="83"/>
      <c r="Y868" s="83"/>
      <c r="Z868" s="83"/>
      <c r="AA868" s="83">
        <f t="shared" si="797"/>
        <v>1541.6</v>
      </c>
      <c r="AB868" s="83">
        <f t="shared" si="798"/>
        <v>1573.6</v>
      </c>
      <c r="AC868" s="83">
        <f t="shared" si="799"/>
        <v>1652</v>
      </c>
    </row>
    <row r="869" spans="1:29" s="3" customFormat="1" ht="22.5" x14ac:dyDescent="0.2">
      <c r="A869" s="23" t="s">
        <v>15</v>
      </c>
      <c r="B869" s="24">
        <v>302</v>
      </c>
      <c r="C869" s="25">
        <v>106</v>
      </c>
      <c r="D869" s="26" t="s">
        <v>12</v>
      </c>
      <c r="E869" s="27" t="s">
        <v>3</v>
      </c>
      <c r="F869" s="26" t="s">
        <v>2</v>
      </c>
      <c r="G869" s="28" t="s">
        <v>11</v>
      </c>
      <c r="H869" s="29" t="s">
        <v>7</v>
      </c>
      <c r="I869" s="30">
        <f>I870+I872</f>
        <v>1541.6</v>
      </c>
      <c r="J869" s="30">
        <f t="shared" ref="J869:K869" si="836">J870+J872</f>
        <v>1573.6</v>
      </c>
      <c r="K869" s="30">
        <f t="shared" si="836"/>
        <v>1652</v>
      </c>
      <c r="L869" s="30"/>
      <c r="M869" s="30"/>
      <c r="N869" s="30"/>
      <c r="O869" s="30">
        <f t="shared" si="812"/>
        <v>1541.6</v>
      </c>
      <c r="P869" s="30">
        <f t="shared" si="813"/>
        <v>1573.6</v>
      </c>
      <c r="Q869" s="31">
        <f t="shared" si="814"/>
        <v>1652</v>
      </c>
      <c r="R869" s="65"/>
      <c r="S869" s="65"/>
      <c r="T869" s="65"/>
      <c r="U869" s="83">
        <f t="shared" si="821"/>
        <v>1541.6</v>
      </c>
      <c r="V869" s="83">
        <f t="shared" si="822"/>
        <v>1573.6</v>
      </c>
      <c r="W869" s="83">
        <f t="shared" si="823"/>
        <v>1652</v>
      </c>
      <c r="X869" s="83"/>
      <c r="Y869" s="83"/>
      <c r="Z869" s="83"/>
      <c r="AA869" s="83">
        <f t="shared" si="797"/>
        <v>1541.6</v>
      </c>
      <c r="AB869" s="83">
        <f t="shared" si="798"/>
        <v>1573.6</v>
      </c>
      <c r="AC869" s="83">
        <f t="shared" si="799"/>
        <v>1652</v>
      </c>
    </row>
    <row r="870" spans="1:29" s="3" customFormat="1" ht="45" x14ac:dyDescent="0.2">
      <c r="A870" s="23" t="s">
        <v>6</v>
      </c>
      <c r="B870" s="24">
        <v>302</v>
      </c>
      <c r="C870" s="25">
        <v>106</v>
      </c>
      <c r="D870" s="26" t="s">
        <v>12</v>
      </c>
      <c r="E870" s="27" t="s">
        <v>3</v>
      </c>
      <c r="F870" s="26" t="s">
        <v>2</v>
      </c>
      <c r="G870" s="28" t="s">
        <v>11</v>
      </c>
      <c r="H870" s="29">
        <v>100</v>
      </c>
      <c r="I870" s="30">
        <f>I871</f>
        <v>1455.6</v>
      </c>
      <c r="J870" s="30">
        <f t="shared" ref="J870:K870" si="837">J871</f>
        <v>1487.6</v>
      </c>
      <c r="K870" s="30">
        <f t="shared" si="837"/>
        <v>1566</v>
      </c>
      <c r="L870" s="30"/>
      <c r="M870" s="30"/>
      <c r="N870" s="30"/>
      <c r="O870" s="30">
        <f t="shared" si="812"/>
        <v>1455.6</v>
      </c>
      <c r="P870" s="30">
        <f t="shared" si="813"/>
        <v>1487.6</v>
      </c>
      <c r="Q870" s="31">
        <f t="shared" si="814"/>
        <v>1566</v>
      </c>
      <c r="R870" s="65"/>
      <c r="S870" s="65"/>
      <c r="T870" s="65"/>
      <c r="U870" s="83">
        <f t="shared" si="821"/>
        <v>1455.6</v>
      </c>
      <c r="V870" s="83">
        <f t="shared" si="822"/>
        <v>1487.6</v>
      </c>
      <c r="W870" s="83">
        <f t="shared" si="823"/>
        <v>1566</v>
      </c>
      <c r="X870" s="83"/>
      <c r="Y870" s="83"/>
      <c r="Z870" s="83"/>
      <c r="AA870" s="83">
        <f t="shared" si="797"/>
        <v>1455.6</v>
      </c>
      <c r="AB870" s="83">
        <f t="shared" si="798"/>
        <v>1487.6</v>
      </c>
      <c r="AC870" s="83">
        <f t="shared" si="799"/>
        <v>1566</v>
      </c>
    </row>
    <row r="871" spans="1:29" s="3" customFormat="1" ht="22.5" x14ac:dyDescent="0.2">
      <c r="A871" s="23" t="s">
        <v>5</v>
      </c>
      <c r="B871" s="24">
        <v>302</v>
      </c>
      <c r="C871" s="25">
        <v>106</v>
      </c>
      <c r="D871" s="26" t="s">
        <v>12</v>
      </c>
      <c r="E871" s="27" t="s">
        <v>3</v>
      </c>
      <c r="F871" s="26" t="s">
        <v>2</v>
      </c>
      <c r="G871" s="28" t="s">
        <v>11</v>
      </c>
      <c r="H871" s="29">
        <v>120</v>
      </c>
      <c r="I871" s="30">
        <v>1455.6</v>
      </c>
      <c r="J871" s="30">
        <v>1487.6</v>
      </c>
      <c r="K871" s="30">
        <v>1566</v>
      </c>
      <c r="L871" s="30"/>
      <c r="M871" s="30"/>
      <c r="N871" s="30"/>
      <c r="O871" s="30">
        <f t="shared" si="812"/>
        <v>1455.6</v>
      </c>
      <c r="P871" s="30">
        <f t="shared" si="813"/>
        <v>1487.6</v>
      </c>
      <c r="Q871" s="31">
        <f t="shared" si="814"/>
        <v>1566</v>
      </c>
      <c r="R871" s="65"/>
      <c r="S871" s="65"/>
      <c r="T871" s="65"/>
      <c r="U871" s="83">
        <f t="shared" si="821"/>
        <v>1455.6</v>
      </c>
      <c r="V871" s="83">
        <f t="shared" si="822"/>
        <v>1487.6</v>
      </c>
      <c r="W871" s="83">
        <f t="shared" si="823"/>
        <v>1566</v>
      </c>
      <c r="X871" s="83"/>
      <c r="Y871" s="83"/>
      <c r="Z871" s="83"/>
      <c r="AA871" s="83">
        <f t="shared" si="797"/>
        <v>1455.6</v>
      </c>
      <c r="AB871" s="83">
        <f t="shared" si="798"/>
        <v>1487.6</v>
      </c>
      <c r="AC871" s="83">
        <f t="shared" si="799"/>
        <v>1566</v>
      </c>
    </row>
    <row r="872" spans="1:29" s="3" customFormat="1" ht="22.5" x14ac:dyDescent="0.2">
      <c r="A872" s="23" t="s">
        <v>14</v>
      </c>
      <c r="B872" s="24">
        <v>302</v>
      </c>
      <c r="C872" s="25">
        <v>106</v>
      </c>
      <c r="D872" s="26" t="s">
        <v>12</v>
      </c>
      <c r="E872" s="27" t="s">
        <v>3</v>
      </c>
      <c r="F872" s="26" t="s">
        <v>2</v>
      </c>
      <c r="G872" s="28" t="s">
        <v>11</v>
      </c>
      <c r="H872" s="29">
        <v>200</v>
      </c>
      <c r="I872" s="30">
        <f>I873</f>
        <v>86</v>
      </c>
      <c r="J872" s="30">
        <f t="shared" ref="J872:K872" si="838">J873</f>
        <v>86</v>
      </c>
      <c r="K872" s="30">
        <f t="shared" si="838"/>
        <v>86</v>
      </c>
      <c r="L872" s="30"/>
      <c r="M872" s="30"/>
      <c r="N872" s="30"/>
      <c r="O872" s="30">
        <f t="shared" si="812"/>
        <v>86</v>
      </c>
      <c r="P872" s="30">
        <f t="shared" si="813"/>
        <v>86</v>
      </c>
      <c r="Q872" s="31">
        <f t="shared" si="814"/>
        <v>86</v>
      </c>
      <c r="R872" s="65"/>
      <c r="S872" s="65"/>
      <c r="T872" s="65"/>
      <c r="U872" s="83">
        <f t="shared" si="821"/>
        <v>86</v>
      </c>
      <c r="V872" s="83">
        <f t="shared" si="822"/>
        <v>86</v>
      </c>
      <c r="W872" s="83">
        <f t="shared" si="823"/>
        <v>86</v>
      </c>
      <c r="X872" s="83"/>
      <c r="Y872" s="83"/>
      <c r="Z872" s="83"/>
      <c r="AA872" s="83">
        <f t="shared" si="797"/>
        <v>86</v>
      </c>
      <c r="AB872" s="83">
        <f t="shared" si="798"/>
        <v>86</v>
      </c>
      <c r="AC872" s="83">
        <f t="shared" si="799"/>
        <v>86</v>
      </c>
    </row>
    <row r="873" spans="1:29" s="3" customFormat="1" ht="22.5" x14ac:dyDescent="0.2">
      <c r="A873" s="23" t="s">
        <v>13</v>
      </c>
      <c r="B873" s="24">
        <v>302</v>
      </c>
      <c r="C873" s="25">
        <v>106</v>
      </c>
      <c r="D873" s="26" t="s">
        <v>12</v>
      </c>
      <c r="E873" s="27" t="s">
        <v>3</v>
      </c>
      <c r="F873" s="26" t="s">
        <v>2</v>
      </c>
      <c r="G873" s="28" t="s">
        <v>11</v>
      </c>
      <c r="H873" s="29">
        <v>240</v>
      </c>
      <c r="I873" s="30">
        <v>86</v>
      </c>
      <c r="J873" s="30">
        <v>86</v>
      </c>
      <c r="K873" s="30">
        <v>86</v>
      </c>
      <c r="L873" s="30"/>
      <c r="M873" s="30"/>
      <c r="N873" s="30"/>
      <c r="O873" s="30">
        <f t="shared" si="812"/>
        <v>86</v>
      </c>
      <c r="P873" s="30">
        <f t="shared" si="813"/>
        <v>86</v>
      </c>
      <c r="Q873" s="31">
        <f t="shared" si="814"/>
        <v>86</v>
      </c>
      <c r="R873" s="65"/>
      <c r="S873" s="65"/>
      <c r="T873" s="65"/>
      <c r="U873" s="83">
        <f t="shared" si="821"/>
        <v>86</v>
      </c>
      <c r="V873" s="83">
        <f t="shared" si="822"/>
        <v>86</v>
      </c>
      <c r="W873" s="83">
        <f t="shared" si="823"/>
        <v>86</v>
      </c>
      <c r="X873" s="83"/>
      <c r="Y873" s="83"/>
      <c r="Z873" s="83"/>
      <c r="AA873" s="83">
        <f t="shared" si="797"/>
        <v>86</v>
      </c>
      <c r="AB873" s="83">
        <f t="shared" si="798"/>
        <v>86</v>
      </c>
      <c r="AC873" s="83">
        <f t="shared" si="799"/>
        <v>86</v>
      </c>
    </row>
    <row r="874" spans="1:29" s="3" customFormat="1" ht="22.5" x14ac:dyDescent="0.2">
      <c r="A874" s="23" t="s">
        <v>10</v>
      </c>
      <c r="B874" s="24">
        <v>302</v>
      </c>
      <c r="C874" s="25">
        <v>106</v>
      </c>
      <c r="D874" s="26" t="s">
        <v>4</v>
      </c>
      <c r="E874" s="27" t="s">
        <v>3</v>
      </c>
      <c r="F874" s="26" t="s">
        <v>2</v>
      </c>
      <c r="G874" s="28" t="s">
        <v>9</v>
      </c>
      <c r="H874" s="29" t="s">
        <v>7</v>
      </c>
      <c r="I874" s="30">
        <f>I875</f>
        <v>512</v>
      </c>
      <c r="J874" s="30">
        <f t="shared" ref="J874:K874" si="839">J875</f>
        <v>512</v>
      </c>
      <c r="K874" s="30">
        <f t="shared" si="839"/>
        <v>512</v>
      </c>
      <c r="L874" s="30"/>
      <c r="M874" s="30"/>
      <c r="N874" s="30"/>
      <c r="O874" s="30">
        <f t="shared" si="812"/>
        <v>512</v>
      </c>
      <c r="P874" s="30">
        <f t="shared" si="813"/>
        <v>512</v>
      </c>
      <c r="Q874" s="31">
        <f t="shared" si="814"/>
        <v>512</v>
      </c>
      <c r="R874" s="65"/>
      <c r="S874" s="65"/>
      <c r="T874" s="65"/>
      <c r="U874" s="83">
        <f t="shared" si="821"/>
        <v>512</v>
      </c>
      <c r="V874" s="83">
        <f t="shared" si="822"/>
        <v>512</v>
      </c>
      <c r="W874" s="83">
        <f t="shared" si="823"/>
        <v>512</v>
      </c>
      <c r="X874" s="83"/>
      <c r="Y874" s="83"/>
      <c r="Z874" s="83"/>
      <c r="AA874" s="83">
        <f t="shared" si="797"/>
        <v>512</v>
      </c>
      <c r="AB874" s="83">
        <f t="shared" si="798"/>
        <v>512</v>
      </c>
      <c r="AC874" s="83">
        <f t="shared" si="799"/>
        <v>512</v>
      </c>
    </row>
    <row r="875" spans="1:29" s="3" customFormat="1" ht="45" x14ac:dyDescent="0.2">
      <c r="A875" s="23" t="s">
        <v>8</v>
      </c>
      <c r="B875" s="24">
        <v>302</v>
      </c>
      <c r="C875" s="25">
        <v>106</v>
      </c>
      <c r="D875" s="26" t="s">
        <v>4</v>
      </c>
      <c r="E875" s="27" t="s">
        <v>3</v>
      </c>
      <c r="F875" s="26" t="s">
        <v>2</v>
      </c>
      <c r="G875" s="28" t="s">
        <v>1</v>
      </c>
      <c r="H875" s="29" t="s">
        <v>7</v>
      </c>
      <c r="I875" s="30">
        <f>I876</f>
        <v>512</v>
      </c>
      <c r="J875" s="30">
        <f t="shared" ref="J875:K875" si="840">J876</f>
        <v>512</v>
      </c>
      <c r="K875" s="30">
        <f t="shared" si="840"/>
        <v>512</v>
      </c>
      <c r="L875" s="30"/>
      <c r="M875" s="30"/>
      <c r="N875" s="30"/>
      <c r="O875" s="30">
        <f t="shared" si="812"/>
        <v>512</v>
      </c>
      <c r="P875" s="30">
        <f t="shared" si="813"/>
        <v>512</v>
      </c>
      <c r="Q875" s="31">
        <f t="shared" si="814"/>
        <v>512</v>
      </c>
      <c r="R875" s="65"/>
      <c r="S875" s="65"/>
      <c r="T875" s="65"/>
      <c r="U875" s="83">
        <f t="shared" si="821"/>
        <v>512</v>
      </c>
      <c r="V875" s="83">
        <f t="shared" si="822"/>
        <v>512</v>
      </c>
      <c r="W875" s="83">
        <f t="shared" si="823"/>
        <v>512</v>
      </c>
      <c r="X875" s="83"/>
      <c r="Y875" s="83"/>
      <c r="Z875" s="83"/>
      <c r="AA875" s="83">
        <f t="shared" si="797"/>
        <v>512</v>
      </c>
      <c r="AB875" s="83">
        <f t="shared" si="798"/>
        <v>512</v>
      </c>
      <c r="AC875" s="83">
        <f t="shared" si="799"/>
        <v>512</v>
      </c>
    </row>
    <row r="876" spans="1:29" s="3" customFormat="1" ht="45" x14ac:dyDescent="0.2">
      <c r="A876" s="23" t="s">
        <v>6</v>
      </c>
      <c r="B876" s="24">
        <v>302</v>
      </c>
      <c r="C876" s="25">
        <v>106</v>
      </c>
      <c r="D876" s="26" t="s">
        <v>4</v>
      </c>
      <c r="E876" s="27" t="s">
        <v>3</v>
      </c>
      <c r="F876" s="26" t="s">
        <v>2</v>
      </c>
      <c r="G876" s="28" t="s">
        <v>1</v>
      </c>
      <c r="H876" s="29">
        <v>100</v>
      </c>
      <c r="I876" s="30">
        <f>I877</f>
        <v>512</v>
      </c>
      <c r="J876" s="30">
        <f t="shared" ref="J876:K876" si="841">J877</f>
        <v>512</v>
      </c>
      <c r="K876" s="30">
        <f t="shared" si="841"/>
        <v>512</v>
      </c>
      <c r="L876" s="30"/>
      <c r="M876" s="30"/>
      <c r="N876" s="30"/>
      <c r="O876" s="30">
        <f t="shared" si="812"/>
        <v>512</v>
      </c>
      <c r="P876" s="30">
        <f t="shared" si="813"/>
        <v>512</v>
      </c>
      <c r="Q876" s="31">
        <f t="shared" si="814"/>
        <v>512</v>
      </c>
      <c r="R876" s="65"/>
      <c r="S876" s="65"/>
      <c r="T876" s="65"/>
      <c r="U876" s="83">
        <f t="shared" si="821"/>
        <v>512</v>
      </c>
      <c r="V876" s="83">
        <f t="shared" si="822"/>
        <v>512</v>
      </c>
      <c r="W876" s="83">
        <f t="shared" si="823"/>
        <v>512</v>
      </c>
      <c r="X876" s="83"/>
      <c r="Y876" s="83"/>
      <c r="Z876" s="83"/>
      <c r="AA876" s="83">
        <f t="shared" si="797"/>
        <v>512</v>
      </c>
      <c r="AB876" s="83">
        <f t="shared" si="798"/>
        <v>512</v>
      </c>
      <c r="AC876" s="83">
        <f t="shared" si="799"/>
        <v>512</v>
      </c>
    </row>
    <row r="877" spans="1:29" s="3" customFormat="1" ht="23.25" thickBot="1" x14ac:dyDescent="0.25">
      <c r="A877" s="46" t="s">
        <v>5</v>
      </c>
      <c r="B877" s="47">
        <v>302</v>
      </c>
      <c r="C877" s="48">
        <v>106</v>
      </c>
      <c r="D877" s="49" t="s">
        <v>4</v>
      </c>
      <c r="E877" s="50" t="s">
        <v>3</v>
      </c>
      <c r="F877" s="49" t="s">
        <v>2</v>
      </c>
      <c r="G877" s="51" t="s">
        <v>1</v>
      </c>
      <c r="H877" s="52">
        <v>120</v>
      </c>
      <c r="I877" s="53">
        <v>512</v>
      </c>
      <c r="J877" s="53">
        <v>512</v>
      </c>
      <c r="K877" s="53">
        <v>512</v>
      </c>
      <c r="L877" s="53"/>
      <c r="M877" s="53"/>
      <c r="N877" s="53"/>
      <c r="O877" s="53">
        <f t="shared" si="812"/>
        <v>512</v>
      </c>
      <c r="P877" s="53">
        <f t="shared" si="813"/>
        <v>512</v>
      </c>
      <c r="Q877" s="53">
        <f t="shared" si="814"/>
        <v>512</v>
      </c>
      <c r="R877" s="67"/>
      <c r="S877" s="67"/>
      <c r="T877" s="67"/>
      <c r="U877" s="103">
        <f t="shared" si="821"/>
        <v>512</v>
      </c>
      <c r="V877" s="103">
        <f t="shared" si="822"/>
        <v>512</v>
      </c>
      <c r="W877" s="103">
        <f t="shared" si="823"/>
        <v>512</v>
      </c>
      <c r="X877" s="103"/>
      <c r="Y877" s="103"/>
      <c r="Z877" s="103"/>
      <c r="AA877" s="103">
        <f t="shared" si="797"/>
        <v>512</v>
      </c>
      <c r="AB877" s="103">
        <f t="shared" si="798"/>
        <v>512</v>
      </c>
      <c r="AC877" s="103">
        <f t="shared" si="799"/>
        <v>512</v>
      </c>
    </row>
    <row r="878" spans="1:29" s="3" customFormat="1" ht="13.5" thickBot="1" x14ac:dyDescent="0.25">
      <c r="A878" s="54" t="s">
        <v>352</v>
      </c>
      <c r="B878" s="55"/>
      <c r="C878" s="56"/>
      <c r="D878" s="57"/>
      <c r="E878" s="58"/>
      <c r="F878" s="57"/>
      <c r="G878" s="59"/>
      <c r="H878" s="60"/>
      <c r="I878" s="61">
        <f t="shared" ref="I878" si="842">E878+G878</f>
        <v>0</v>
      </c>
      <c r="J878" s="62">
        <v>20000</v>
      </c>
      <c r="K878" s="62">
        <v>37000</v>
      </c>
      <c r="L878" s="61"/>
      <c r="M878" s="62"/>
      <c r="N878" s="62"/>
      <c r="O878" s="61">
        <f t="shared" si="812"/>
        <v>0</v>
      </c>
      <c r="P878" s="62">
        <f t="shared" si="813"/>
        <v>20000</v>
      </c>
      <c r="Q878" s="61">
        <f t="shared" si="814"/>
        <v>37000</v>
      </c>
      <c r="R878" s="69"/>
      <c r="S878" s="70"/>
      <c r="T878" s="71"/>
      <c r="U878" s="69">
        <f t="shared" si="821"/>
        <v>0</v>
      </c>
      <c r="V878" s="70">
        <f t="shared" si="822"/>
        <v>20000</v>
      </c>
      <c r="W878" s="104">
        <f t="shared" si="823"/>
        <v>37000</v>
      </c>
      <c r="X878" s="69"/>
      <c r="Y878" s="70"/>
      <c r="Z878" s="104"/>
      <c r="AA878" s="69">
        <f t="shared" si="797"/>
        <v>0</v>
      </c>
      <c r="AB878" s="70">
        <f t="shared" si="798"/>
        <v>20000</v>
      </c>
      <c r="AC878" s="104">
        <f t="shared" si="799"/>
        <v>37000</v>
      </c>
    </row>
    <row r="879" spans="1:29" s="3" customFormat="1" ht="13.5" thickBot="1" x14ac:dyDescent="0.25">
      <c r="A879" s="122" t="s">
        <v>0</v>
      </c>
      <c r="B879" s="122"/>
      <c r="C879" s="122"/>
      <c r="D879" s="122"/>
      <c r="E879" s="122"/>
      <c r="F879" s="122"/>
      <c r="G879" s="122"/>
      <c r="H879" s="122"/>
      <c r="I879" s="61">
        <f>I12+I218+I335+I507+I567+I623+I656+I845</f>
        <v>1222707.0999999999</v>
      </c>
      <c r="J879" s="61">
        <f>J12+J218+J335+J507+J567+J623+J656+J845+J878</f>
        <v>1214178.3</v>
      </c>
      <c r="K879" s="61">
        <f>K12+K218+K335+K507+K567+K623+K656+K845+K878</f>
        <v>1278072.7000000002</v>
      </c>
      <c r="L879" s="61">
        <f>L12+L218+L335+L507+L567+L623+L656+L845+L878</f>
        <v>59019.972329999997</v>
      </c>
      <c r="M879" s="61">
        <f>M12+M218+M335+M507+M567+M623+M656+M845+M878</f>
        <v>167.2179999999999</v>
      </c>
      <c r="N879" s="61">
        <f>N12+N218+N335+N507+N567+N623+N656+N845+N878</f>
        <v>13112.06986</v>
      </c>
      <c r="O879" s="61">
        <f t="shared" si="812"/>
        <v>1281727.0723299999</v>
      </c>
      <c r="P879" s="61">
        <f t="shared" si="813"/>
        <v>1214345.5180000002</v>
      </c>
      <c r="Q879" s="61">
        <f t="shared" si="814"/>
        <v>1291184.7698600001</v>
      </c>
      <c r="R879" s="69">
        <f>R12+R218+R335+R507+R567+R623+R656+R845+R878</f>
        <v>53879.1345</v>
      </c>
      <c r="S879" s="69">
        <f>S12+S218+S335+S507+S567+S623+S656+S845+S878</f>
        <v>0</v>
      </c>
      <c r="T879" s="69">
        <f>T12+T218+T335+T507+T567+T623+T656+T845+T878</f>
        <v>0</v>
      </c>
      <c r="U879" s="69">
        <f t="shared" si="821"/>
        <v>1335606.2068299998</v>
      </c>
      <c r="V879" s="70">
        <f t="shared" si="822"/>
        <v>1214345.5180000002</v>
      </c>
      <c r="W879" s="104">
        <f t="shared" si="823"/>
        <v>1291184.7698600001</v>
      </c>
      <c r="X879" s="69">
        <f>X12+X218+X335+X507+X567+X623+X656+X845+X878</f>
        <v>29582.62686</v>
      </c>
      <c r="Y879" s="69">
        <f>Y12+Y218+Y335+Y507+Y567+Y623+Y656+Y845+Y878</f>
        <v>0</v>
      </c>
      <c r="Z879" s="69">
        <f>Z12+Z218+Z335+Z507+Z567+Z623+Z656+Z845+Z878</f>
        <v>0</v>
      </c>
      <c r="AA879" s="69">
        <f t="shared" si="797"/>
        <v>1365188.8336899998</v>
      </c>
      <c r="AB879" s="70">
        <f t="shared" si="798"/>
        <v>1214345.5180000002</v>
      </c>
      <c r="AC879" s="104">
        <f t="shared" si="799"/>
        <v>1291184.7698600001</v>
      </c>
    </row>
    <row r="880" spans="1:29" s="3" customFormat="1" x14ac:dyDescent="0.2">
      <c r="R880" s="84"/>
      <c r="S880" s="84"/>
      <c r="T880" s="84"/>
      <c r="U880" s="84"/>
      <c r="V880" s="84"/>
      <c r="W880" s="84"/>
      <c r="X880" s="84"/>
      <c r="Y880" s="84"/>
      <c r="Z880" s="84"/>
      <c r="AA880" s="84"/>
      <c r="AB880" s="84"/>
      <c r="AC880" s="84"/>
    </row>
  </sheetData>
  <mergeCells count="19">
    <mergeCell ref="R9:T9"/>
    <mergeCell ref="L9:N9"/>
    <mergeCell ref="O9:Q9"/>
    <mergeCell ref="AB1:AC1"/>
    <mergeCell ref="AA2:AC2"/>
    <mergeCell ref="AB3:AC3"/>
    <mergeCell ref="AA4:AC4"/>
    <mergeCell ref="X9:Z9"/>
    <mergeCell ref="AA9:AC9"/>
    <mergeCell ref="AB8:AC8"/>
    <mergeCell ref="A6:AC6"/>
    <mergeCell ref="U9:W9"/>
    <mergeCell ref="I9:K9"/>
    <mergeCell ref="A879:H879"/>
    <mergeCell ref="A9:A10"/>
    <mergeCell ref="B9:B10"/>
    <mergeCell ref="C9:C10"/>
    <mergeCell ref="D9:G10"/>
    <mergeCell ref="H9:H10"/>
  </mergeCells>
  <pageMargins left="0.39370078740157483" right="0.39370078740157483" top="0.39370078740157483" bottom="0.39370078740157483" header="0.51181102362204722" footer="0.51181102362204722"/>
  <pageSetup paperSize="9" scale="76" fitToHeight="0" orientation="portrait" r:id="rId1"/>
  <headerFooter alignWithMargins="0"/>
  <rowBreaks count="1" manualBreakCount="1">
    <brk id="817" max="2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72"/>
  <sheetViews>
    <sheetView tabSelected="1" view="pageBreakPreview" topLeftCell="A3" zoomScaleNormal="100" zoomScaleSheetLayoutView="100" workbookViewId="0">
      <selection activeCell="Y5" sqref="Y5:AA5"/>
    </sheetView>
  </sheetViews>
  <sheetFormatPr defaultColWidth="9.140625" defaultRowHeight="12.75" x14ac:dyDescent="0.2"/>
  <cols>
    <col min="1" max="1" width="51.5703125" style="1" customWidth="1"/>
    <col min="2" max="2" width="3.5703125" style="1" customWidth="1"/>
    <col min="3" max="3" width="7" style="1" customWidth="1"/>
    <col min="4" max="4" width="10.140625" style="1" customWidth="1"/>
    <col min="5" max="5" width="9.85546875" style="1" customWidth="1"/>
    <col min="6" max="6" width="10.28515625" style="1" customWidth="1"/>
    <col min="7" max="7" width="12" style="1" hidden="1" customWidth="1"/>
    <col min="8" max="8" width="12.7109375" style="1" hidden="1" customWidth="1"/>
    <col min="9" max="9" width="14.28515625" style="1" hidden="1" customWidth="1"/>
    <col min="10" max="10" width="12" style="1" hidden="1" customWidth="1"/>
    <col min="11" max="11" width="12.7109375" style="1" hidden="1" customWidth="1"/>
    <col min="12" max="12" width="14.28515625" style="1" hidden="1" customWidth="1"/>
    <col min="13" max="13" width="12" style="1" hidden="1" customWidth="1"/>
    <col min="14" max="14" width="12.7109375" style="1" hidden="1" customWidth="1"/>
    <col min="15" max="15" width="14.28515625" style="1" hidden="1" customWidth="1"/>
    <col min="16" max="16" width="22" style="63" hidden="1" customWidth="1"/>
    <col min="17" max="17" width="34.42578125" style="63" hidden="1" customWidth="1"/>
    <col min="18" max="18" width="38.7109375" style="63" hidden="1" customWidth="1"/>
    <col min="19" max="19" width="14.7109375" style="1" hidden="1" customWidth="1"/>
    <col min="20" max="20" width="14.140625" style="1" hidden="1" customWidth="1"/>
    <col min="21" max="21" width="14.28515625" style="1" hidden="1" customWidth="1"/>
    <col min="22" max="22" width="14.7109375" style="1" hidden="1" customWidth="1"/>
    <col min="23" max="23" width="14.140625" style="1" hidden="1" customWidth="1"/>
    <col min="24" max="24" width="14.28515625" style="1" hidden="1" customWidth="1"/>
    <col min="25" max="25" width="14.7109375" style="1" customWidth="1"/>
    <col min="26" max="26" width="14.140625" style="1" customWidth="1"/>
    <col min="27" max="27" width="14.28515625" style="1" customWidth="1"/>
    <col min="28" max="220" width="9.140625" style="1" customWidth="1"/>
    <col min="221" max="16384" width="9.140625" style="1"/>
  </cols>
  <sheetData>
    <row r="1" spans="1:27" ht="18" hidden="1" customHeight="1" x14ac:dyDescent="0.25">
      <c r="M1" s="72"/>
      <c r="N1" s="72"/>
      <c r="O1" s="72"/>
      <c r="S1" s="72"/>
      <c r="T1" s="72"/>
      <c r="U1" s="72"/>
      <c r="V1" s="72"/>
      <c r="W1" s="72"/>
      <c r="X1" s="72"/>
      <c r="Y1" s="72"/>
      <c r="Z1" s="72"/>
      <c r="AA1" s="72"/>
    </row>
    <row r="2" spans="1:27" ht="18" customHeight="1" x14ac:dyDescent="0.2">
      <c r="M2" s="72"/>
      <c r="N2" s="72"/>
      <c r="O2" s="72"/>
      <c r="S2" s="72"/>
      <c r="T2" s="72"/>
      <c r="U2" s="72"/>
      <c r="V2" s="72"/>
      <c r="W2" s="72"/>
      <c r="X2" s="72"/>
      <c r="Y2" s="111"/>
      <c r="Z2" s="129" t="s">
        <v>436</v>
      </c>
      <c r="AA2" s="129"/>
    </row>
    <row r="3" spans="1:27" ht="46.15" customHeight="1" x14ac:dyDescent="0.2">
      <c r="M3" s="72"/>
      <c r="N3" s="72"/>
      <c r="O3" s="72"/>
      <c r="S3" s="72"/>
      <c r="T3" s="72"/>
      <c r="U3" s="72"/>
      <c r="V3" s="72"/>
      <c r="W3" s="72"/>
      <c r="X3" s="72"/>
      <c r="Y3" s="130" t="s">
        <v>440</v>
      </c>
      <c r="Z3" s="130"/>
      <c r="AA3" s="130"/>
    </row>
    <row r="4" spans="1:27" ht="17.25" customHeight="1" x14ac:dyDescent="0.2">
      <c r="M4" s="72"/>
      <c r="N4" s="72"/>
      <c r="O4" s="72"/>
      <c r="S4" s="72"/>
      <c r="T4" s="72"/>
      <c r="U4" s="72"/>
      <c r="V4" s="72"/>
      <c r="W4" s="72"/>
      <c r="X4" s="72"/>
      <c r="Y4" s="112"/>
      <c r="Z4" s="129" t="s">
        <v>435</v>
      </c>
      <c r="AA4" s="129"/>
    </row>
    <row r="5" spans="1:27" ht="47.45" customHeight="1" x14ac:dyDescent="0.2">
      <c r="M5" s="72"/>
      <c r="N5" s="72"/>
      <c r="O5" s="72"/>
      <c r="S5" s="72"/>
      <c r="T5" s="72"/>
      <c r="U5" s="72"/>
      <c r="V5" s="72"/>
      <c r="W5" s="72"/>
      <c r="X5" s="72"/>
      <c r="Y5" s="130" t="s">
        <v>437</v>
      </c>
      <c r="Z5" s="130"/>
      <c r="AA5" s="130"/>
    </row>
    <row r="6" spans="1:27" ht="18" customHeight="1" x14ac:dyDescent="0.25">
      <c r="M6" s="72"/>
      <c r="N6" s="72"/>
      <c r="O6" s="72"/>
      <c r="S6" s="72"/>
      <c r="T6" s="72"/>
      <c r="U6" s="72"/>
      <c r="V6" s="72"/>
      <c r="W6" s="72"/>
      <c r="X6" s="72"/>
      <c r="Y6" s="72"/>
      <c r="Z6" s="72"/>
      <c r="AA6" s="72"/>
    </row>
    <row r="7" spans="1:27" s="3" customFormat="1" ht="4.9000000000000004" customHeight="1" x14ac:dyDescent="0.2">
      <c r="F7" s="85"/>
      <c r="G7" s="133"/>
      <c r="H7" s="134"/>
      <c r="I7" s="134"/>
      <c r="J7" s="133"/>
      <c r="K7" s="134"/>
      <c r="L7" s="134"/>
      <c r="M7" s="133"/>
      <c r="N7" s="134"/>
      <c r="O7" s="134"/>
      <c r="P7" s="84"/>
      <c r="Q7" s="84"/>
      <c r="R7" s="84"/>
    </row>
    <row r="8" spans="1:27" s="3" customFormat="1" ht="1.9" hidden="1" customHeight="1" x14ac:dyDescent="0.25">
      <c r="A8" s="86"/>
      <c r="B8" s="86"/>
      <c r="C8" s="86"/>
      <c r="D8" s="86"/>
      <c r="E8" s="87"/>
      <c r="F8" s="88"/>
      <c r="G8" s="134"/>
      <c r="H8" s="134"/>
      <c r="I8" s="134"/>
      <c r="J8" s="134"/>
      <c r="K8" s="134"/>
      <c r="L8" s="134"/>
      <c r="M8" s="134"/>
      <c r="N8" s="134"/>
      <c r="O8" s="134"/>
      <c r="P8" s="84"/>
      <c r="Q8" s="84"/>
      <c r="R8" s="84"/>
    </row>
    <row r="9" spans="1:27" s="3" customFormat="1" ht="15" customHeight="1" x14ac:dyDescent="0.2">
      <c r="A9" s="132" t="s">
        <v>372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</row>
    <row r="10" spans="1:27" s="3" customFormat="1" ht="46.5" customHeight="1" x14ac:dyDescent="0.2">
      <c r="A10" s="132"/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</row>
    <row r="11" spans="1:27" s="3" customFormat="1" ht="13.9" customHeight="1" thickBot="1" x14ac:dyDescent="0.25">
      <c r="A11" s="102"/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36" t="s">
        <v>422</v>
      </c>
      <c r="AA11" s="136"/>
    </row>
    <row r="12" spans="1:27" s="3" customFormat="1" ht="15.75" customHeight="1" thickBot="1" x14ac:dyDescent="0.25">
      <c r="A12" s="123" t="s">
        <v>254</v>
      </c>
      <c r="B12" s="125" t="s">
        <v>251</v>
      </c>
      <c r="C12" s="125"/>
      <c r="D12" s="125"/>
      <c r="E12" s="123"/>
      <c r="F12" s="123" t="s">
        <v>250</v>
      </c>
      <c r="G12" s="123" t="s">
        <v>385</v>
      </c>
      <c r="H12" s="127"/>
      <c r="I12" s="128"/>
      <c r="J12" s="123" t="s">
        <v>386</v>
      </c>
      <c r="K12" s="127"/>
      <c r="L12" s="128"/>
      <c r="M12" s="123" t="s">
        <v>385</v>
      </c>
      <c r="N12" s="127"/>
      <c r="O12" s="128"/>
      <c r="P12" s="123" t="s">
        <v>386</v>
      </c>
      <c r="Q12" s="127"/>
      <c r="R12" s="128"/>
      <c r="S12" s="123" t="s">
        <v>385</v>
      </c>
      <c r="T12" s="127"/>
      <c r="U12" s="128"/>
      <c r="V12" s="123" t="s">
        <v>386</v>
      </c>
      <c r="W12" s="127"/>
      <c r="X12" s="128"/>
      <c r="Y12" s="123" t="s">
        <v>387</v>
      </c>
      <c r="Z12" s="127"/>
      <c r="AA12" s="128"/>
    </row>
    <row r="13" spans="1:27" s="3" customFormat="1" ht="13.5" thickBot="1" x14ac:dyDescent="0.25">
      <c r="A13" s="124"/>
      <c r="B13" s="126"/>
      <c r="C13" s="126"/>
      <c r="D13" s="126"/>
      <c r="E13" s="124"/>
      <c r="F13" s="124"/>
      <c r="G13" s="76" t="s">
        <v>323</v>
      </c>
      <c r="H13" s="76" t="s">
        <v>324</v>
      </c>
      <c r="I13" s="76" t="s">
        <v>342</v>
      </c>
      <c r="J13" s="76" t="s">
        <v>323</v>
      </c>
      <c r="K13" s="76" t="s">
        <v>324</v>
      </c>
      <c r="L13" s="76" t="s">
        <v>342</v>
      </c>
      <c r="M13" s="76" t="s">
        <v>323</v>
      </c>
      <c r="N13" s="76" t="s">
        <v>324</v>
      </c>
      <c r="O13" s="76" t="s">
        <v>342</v>
      </c>
      <c r="P13" s="76" t="s">
        <v>323</v>
      </c>
      <c r="Q13" s="76" t="s">
        <v>324</v>
      </c>
      <c r="R13" s="76" t="s">
        <v>342</v>
      </c>
      <c r="S13" s="76" t="s">
        <v>323</v>
      </c>
      <c r="T13" s="76" t="s">
        <v>324</v>
      </c>
      <c r="U13" s="76" t="s">
        <v>342</v>
      </c>
      <c r="V13" s="99" t="s">
        <v>323</v>
      </c>
      <c r="W13" s="99" t="s">
        <v>324</v>
      </c>
      <c r="X13" s="99" t="s">
        <v>342</v>
      </c>
      <c r="Y13" s="99" t="s">
        <v>323</v>
      </c>
      <c r="Z13" s="99" t="s">
        <v>324</v>
      </c>
      <c r="AA13" s="99" t="s">
        <v>342</v>
      </c>
    </row>
    <row r="14" spans="1:27" s="3" customFormat="1" ht="13.9" thickBot="1" x14ac:dyDescent="0.3">
      <c r="A14" s="77">
        <v>1</v>
      </c>
      <c r="B14" s="79">
        <v>2</v>
      </c>
      <c r="C14" s="79">
        <v>3</v>
      </c>
      <c r="D14" s="79">
        <v>4</v>
      </c>
      <c r="E14" s="79">
        <v>5</v>
      </c>
      <c r="F14" s="79">
        <v>6</v>
      </c>
      <c r="G14" s="89">
        <v>8</v>
      </c>
      <c r="H14" s="89">
        <v>9</v>
      </c>
      <c r="I14" s="90">
        <v>10</v>
      </c>
      <c r="J14" s="89">
        <v>11</v>
      </c>
      <c r="K14" s="89">
        <v>12</v>
      </c>
      <c r="L14" s="90">
        <v>13</v>
      </c>
      <c r="M14" s="89">
        <v>8</v>
      </c>
      <c r="N14" s="89">
        <v>9</v>
      </c>
      <c r="O14" s="90">
        <v>10</v>
      </c>
      <c r="P14" s="89">
        <v>11</v>
      </c>
      <c r="Q14" s="89">
        <v>12</v>
      </c>
      <c r="R14" s="90">
        <v>13</v>
      </c>
      <c r="S14" s="89">
        <v>7</v>
      </c>
      <c r="T14" s="89">
        <v>8</v>
      </c>
      <c r="U14" s="90">
        <v>9</v>
      </c>
      <c r="V14" s="89">
        <v>10</v>
      </c>
      <c r="W14" s="89">
        <v>11</v>
      </c>
      <c r="X14" s="90">
        <v>12</v>
      </c>
      <c r="Y14" s="89">
        <v>7</v>
      </c>
      <c r="Z14" s="89">
        <v>8</v>
      </c>
      <c r="AA14" s="90">
        <v>9</v>
      </c>
    </row>
    <row r="15" spans="1:27" s="3" customFormat="1" ht="22.5" x14ac:dyDescent="0.2">
      <c r="A15" s="14" t="s">
        <v>266</v>
      </c>
      <c r="B15" s="17"/>
      <c r="C15" s="18"/>
      <c r="D15" s="17"/>
      <c r="E15" s="19"/>
      <c r="F15" s="20"/>
      <c r="G15" s="21">
        <f>G16+G45+G129+G167+G311+G388+G457+G473+G497+G515+G567+G594</f>
        <v>1196802.6000000003</v>
      </c>
      <c r="H15" s="21">
        <f>H16+H45+H129+H167+H311+H388+H457+H473+H497+H515+H567+H594</f>
        <v>1167701.3999999999</v>
      </c>
      <c r="I15" s="21">
        <f>I16+I45+I129+I167+I311+I388+I457+I473+I497+I515+I567+I594</f>
        <v>1214270.4000000004</v>
      </c>
      <c r="J15" s="21">
        <f>J16+J45+J129+J167+J311+J388+J450+J457+J473+J497+J515+J567+J594</f>
        <v>54474.387659999986</v>
      </c>
      <c r="K15" s="21">
        <f>K16+K45+K129+K167+K311+K388+K450+K457+K473+K497+K515+K567+K594</f>
        <v>167.21800000000076</v>
      </c>
      <c r="L15" s="21">
        <f>L16+L45+L129+L167+L311+L388+L450+L457+L473+L497+L515+L567+L594</f>
        <v>3612.0722599999999</v>
      </c>
      <c r="M15" s="21">
        <f>G15+J15</f>
        <v>1251276.9876600003</v>
      </c>
      <c r="N15" s="21">
        <f t="shared" ref="N15:O15" si="0">H15+K15</f>
        <v>1167868.618</v>
      </c>
      <c r="O15" s="22">
        <f t="shared" si="0"/>
        <v>1217882.4722600004</v>
      </c>
      <c r="P15" s="64">
        <f>P16+P45+P129+P167+P311+P388+P450+P457+P473+P497+P515+P567+P594</f>
        <v>56542.331462999995</v>
      </c>
      <c r="Q15" s="64">
        <f t="shared" ref="Q15:R15" si="1">Q16+Q45+Q129+Q167+Q311+Q388+Q450+Q457+Q473+Q497+Q515+Q567+Q594</f>
        <v>-1796.9</v>
      </c>
      <c r="R15" s="64">
        <f t="shared" si="1"/>
        <v>-1796.9</v>
      </c>
      <c r="S15" s="64">
        <f>M15+P15</f>
        <v>1307819.3191230004</v>
      </c>
      <c r="T15" s="64">
        <f t="shared" ref="T15:U15" si="2">N15+Q15</f>
        <v>1166071.7180000001</v>
      </c>
      <c r="U15" s="64">
        <f t="shared" si="2"/>
        <v>1216085.5722600005</v>
      </c>
      <c r="V15" s="64">
        <f>V16+V45+V129+V167+V311+V388+V450+V457+V473+V497+V515+V567+V594</f>
        <v>18512.716519999998</v>
      </c>
      <c r="W15" s="64">
        <f t="shared" ref="W15:X15" si="3">W16+W45+W129+W167+W311+W388+W450+W457+W473+W497+W515+W567+W594</f>
        <v>116.96514000000001</v>
      </c>
      <c r="X15" s="64">
        <f t="shared" si="3"/>
        <v>121.94753</v>
      </c>
      <c r="Y15" s="64">
        <f>S15+V15</f>
        <v>1326332.0356430004</v>
      </c>
      <c r="Z15" s="64">
        <f t="shared" ref="Z15:AA15" si="4">T15+W15</f>
        <v>1166188.6831400001</v>
      </c>
      <c r="AA15" s="64">
        <f t="shared" si="4"/>
        <v>1216207.5197900005</v>
      </c>
    </row>
    <row r="16" spans="1:27" s="3" customFormat="1" ht="33.75" x14ac:dyDescent="0.2">
      <c r="A16" s="34" t="s">
        <v>325</v>
      </c>
      <c r="B16" s="37" t="s">
        <v>116</v>
      </c>
      <c r="C16" s="38" t="s">
        <v>3</v>
      </c>
      <c r="D16" s="37" t="s">
        <v>2</v>
      </c>
      <c r="E16" s="39" t="s">
        <v>9</v>
      </c>
      <c r="F16" s="40" t="s">
        <v>7</v>
      </c>
      <c r="G16" s="41">
        <f>G17+G20+G23+G26+G33+G36+G39+G42</f>
        <v>9836.4000000000015</v>
      </c>
      <c r="H16" s="41">
        <f>H17+H20+H23+H26+H33+H36+H39+H42</f>
        <v>9899.9</v>
      </c>
      <c r="I16" s="41">
        <f>I17+I20+I23+I26+I33+I36+I39+I42</f>
        <v>10212.5</v>
      </c>
      <c r="J16" s="41">
        <f>J29+J31</f>
        <v>0</v>
      </c>
      <c r="K16" s="41">
        <f t="shared" ref="K16:L16" si="5">K29+K31</f>
        <v>0</v>
      </c>
      <c r="L16" s="41">
        <f t="shared" si="5"/>
        <v>0</v>
      </c>
      <c r="M16" s="41">
        <f t="shared" ref="M16:M84" si="6">G16+J16</f>
        <v>9836.4000000000015</v>
      </c>
      <c r="N16" s="41">
        <f t="shared" ref="N16:N84" si="7">H16+K16</f>
        <v>9899.9</v>
      </c>
      <c r="O16" s="42">
        <f t="shared" ref="O16:O84" si="8">I16+L16</f>
        <v>10212.5</v>
      </c>
      <c r="P16" s="66"/>
      <c r="Q16" s="66"/>
      <c r="R16" s="66"/>
      <c r="S16" s="64">
        <f>M16+P16</f>
        <v>9836.4000000000015</v>
      </c>
      <c r="T16" s="64">
        <f t="shared" ref="T16" si="9">N16+Q16</f>
        <v>9899.9</v>
      </c>
      <c r="U16" s="64">
        <f t="shared" ref="U16" si="10">O16+R16</f>
        <v>10212.5</v>
      </c>
      <c r="V16" s="64"/>
      <c r="W16" s="64"/>
      <c r="X16" s="64"/>
      <c r="Y16" s="64">
        <f t="shared" ref="Y16:Y79" si="11">S16+V16</f>
        <v>9836.4000000000015</v>
      </c>
      <c r="Z16" s="64">
        <f t="shared" ref="Z16:Z79" si="12">T16+W16</f>
        <v>9899.9</v>
      </c>
      <c r="AA16" s="64">
        <f t="shared" ref="AA16:AA79" si="13">U16+X16</f>
        <v>10212.5</v>
      </c>
    </row>
    <row r="17" spans="1:27" s="3" customFormat="1" ht="33.75" x14ac:dyDescent="0.2">
      <c r="A17" s="23" t="s">
        <v>126</v>
      </c>
      <c r="B17" s="26" t="s">
        <v>116</v>
      </c>
      <c r="C17" s="27" t="s">
        <v>3</v>
      </c>
      <c r="D17" s="26" t="s">
        <v>2</v>
      </c>
      <c r="E17" s="28" t="s">
        <v>125</v>
      </c>
      <c r="F17" s="29" t="s">
        <v>7</v>
      </c>
      <c r="G17" s="30">
        <f t="shared" ref="G17:I17" si="14">G18</f>
        <v>608</v>
      </c>
      <c r="H17" s="30">
        <f t="shared" si="14"/>
        <v>608</v>
      </c>
      <c r="I17" s="30">
        <f t="shared" si="14"/>
        <v>608</v>
      </c>
      <c r="J17" s="30"/>
      <c r="K17" s="30"/>
      <c r="L17" s="30"/>
      <c r="M17" s="30">
        <f t="shared" si="6"/>
        <v>608</v>
      </c>
      <c r="N17" s="30">
        <f t="shared" si="7"/>
        <v>608</v>
      </c>
      <c r="O17" s="31">
        <f t="shared" si="8"/>
        <v>608</v>
      </c>
      <c r="P17" s="65"/>
      <c r="Q17" s="65"/>
      <c r="R17" s="65"/>
      <c r="S17" s="83">
        <f t="shared" ref="S17:S83" si="15">M17+P17</f>
        <v>608</v>
      </c>
      <c r="T17" s="83">
        <f t="shared" ref="T17:T83" si="16">N17+Q17</f>
        <v>608</v>
      </c>
      <c r="U17" s="83">
        <f t="shared" ref="U17:U83" si="17">O17+R17</f>
        <v>608</v>
      </c>
      <c r="V17" s="83"/>
      <c r="W17" s="83"/>
      <c r="X17" s="83"/>
      <c r="Y17" s="83">
        <f t="shared" si="11"/>
        <v>608</v>
      </c>
      <c r="Z17" s="83">
        <f t="shared" si="12"/>
        <v>608</v>
      </c>
      <c r="AA17" s="83">
        <f t="shared" si="13"/>
        <v>608</v>
      </c>
    </row>
    <row r="18" spans="1:27" s="3" customFormat="1" x14ac:dyDescent="0.2">
      <c r="A18" s="23" t="s">
        <v>72</v>
      </c>
      <c r="B18" s="26" t="s">
        <v>116</v>
      </c>
      <c r="C18" s="27" t="s">
        <v>3</v>
      </c>
      <c r="D18" s="26" t="s">
        <v>2</v>
      </c>
      <c r="E18" s="28" t="s">
        <v>125</v>
      </c>
      <c r="F18" s="29">
        <v>800</v>
      </c>
      <c r="G18" s="30">
        <f t="shared" ref="G18:I18" si="18">G19</f>
        <v>608</v>
      </c>
      <c r="H18" s="30">
        <f t="shared" si="18"/>
        <v>608</v>
      </c>
      <c r="I18" s="30">
        <f t="shared" si="18"/>
        <v>608</v>
      </c>
      <c r="J18" s="30"/>
      <c r="K18" s="30"/>
      <c r="L18" s="30"/>
      <c r="M18" s="30">
        <f t="shared" si="6"/>
        <v>608</v>
      </c>
      <c r="N18" s="30">
        <f t="shared" si="7"/>
        <v>608</v>
      </c>
      <c r="O18" s="31">
        <f t="shared" si="8"/>
        <v>608</v>
      </c>
      <c r="P18" s="65"/>
      <c r="Q18" s="65"/>
      <c r="R18" s="65"/>
      <c r="S18" s="83">
        <f t="shared" si="15"/>
        <v>608</v>
      </c>
      <c r="T18" s="83">
        <f t="shared" si="16"/>
        <v>608</v>
      </c>
      <c r="U18" s="83">
        <f t="shared" si="17"/>
        <v>608</v>
      </c>
      <c r="V18" s="83"/>
      <c r="W18" s="83"/>
      <c r="X18" s="83"/>
      <c r="Y18" s="83">
        <f t="shared" si="11"/>
        <v>608</v>
      </c>
      <c r="Z18" s="83">
        <f t="shared" si="12"/>
        <v>608</v>
      </c>
      <c r="AA18" s="83">
        <f t="shared" si="13"/>
        <v>608</v>
      </c>
    </row>
    <row r="19" spans="1:27" s="3" customFormat="1" ht="33.75" x14ac:dyDescent="0.2">
      <c r="A19" s="23" t="s">
        <v>117</v>
      </c>
      <c r="B19" s="26" t="s">
        <v>116</v>
      </c>
      <c r="C19" s="27" t="s">
        <v>3</v>
      </c>
      <c r="D19" s="26" t="s">
        <v>2</v>
      </c>
      <c r="E19" s="28" t="s">
        <v>125</v>
      </c>
      <c r="F19" s="29">
        <v>810</v>
      </c>
      <c r="G19" s="30">
        <v>608</v>
      </c>
      <c r="H19" s="30">
        <v>608</v>
      </c>
      <c r="I19" s="30">
        <v>608</v>
      </c>
      <c r="J19" s="30"/>
      <c r="K19" s="30"/>
      <c r="L19" s="30"/>
      <c r="M19" s="30">
        <f t="shared" si="6"/>
        <v>608</v>
      </c>
      <c r="N19" s="30">
        <f t="shared" si="7"/>
        <v>608</v>
      </c>
      <c r="O19" s="31">
        <f t="shared" si="8"/>
        <v>608</v>
      </c>
      <c r="P19" s="65"/>
      <c r="Q19" s="65"/>
      <c r="R19" s="65"/>
      <c r="S19" s="83">
        <f t="shared" si="15"/>
        <v>608</v>
      </c>
      <c r="T19" s="83">
        <f t="shared" si="16"/>
        <v>608</v>
      </c>
      <c r="U19" s="83">
        <f t="shared" si="17"/>
        <v>608</v>
      </c>
      <c r="V19" s="83"/>
      <c r="W19" s="83"/>
      <c r="X19" s="83"/>
      <c r="Y19" s="83">
        <f t="shared" si="11"/>
        <v>608</v>
      </c>
      <c r="Z19" s="83">
        <f t="shared" si="12"/>
        <v>608</v>
      </c>
      <c r="AA19" s="83">
        <f t="shared" si="13"/>
        <v>608</v>
      </c>
    </row>
    <row r="20" spans="1:27" s="3" customFormat="1" ht="22.5" x14ac:dyDescent="0.2">
      <c r="A20" s="23" t="s">
        <v>294</v>
      </c>
      <c r="B20" s="26">
        <v>1</v>
      </c>
      <c r="C20" s="27">
        <v>0</v>
      </c>
      <c r="D20" s="26">
        <v>0</v>
      </c>
      <c r="E20" s="28">
        <v>78270</v>
      </c>
      <c r="F20" s="29"/>
      <c r="G20" s="30">
        <f t="shared" ref="G20:I20" si="19">G21</f>
        <v>312.2</v>
      </c>
      <c r="H20" s="30">
        <f t="shared" si="19"/>
        <v>316.39999999999998</v>
      </c>
      <c r="I20" s="30">
        <f t="shared" si="19"/>
        <v>315.89999999999998</v>
      </c>
      <c r="J20" s="30"/>
      <c r="K20" s="30"/>
      <c r="L20" s="30"/>
      <c r="M20" s="30">
        <f t="shared" si="6"/>
        <v>312.2</v>
      </c>
      <c r="N20" s="30">
        <f t="shared" si="7"/>
        <v>316.39999999999998</v>
      </c>
      <c r="O20" s="31">
        <f t="shared" si="8"/>
        <v>315.89999999999998</v>
      </c>
      <c r="P20" s="65"/>
      <c r="Q20" s="65"/>
      <c r="R20" s="65"/>
      <c r="S20" s="83">
        <f t="shared" si="15"/>
        <v>312.2</v>
      </c>
      <c r="T20" s="83">
        <f t="shared" si="16"/>
        <v>316.39999999999998</v>
      </c>
      <c r="U20" s="83">
        <f t="shared" si="17"/>
        <v>315.89999999999998</v>
      </c>
      <c r="V20" s="83"/>
      <c r="W20" s="83"/>
      <c r="X20" s="83"/>
      <c r="Y20" s="83">
        <f t="shared" si="11"/>
        <v>312.2</v>
      </c>
      <c r="Z20" s="83">
        <f t="shared" si="12"/>
        <v>316.39999999999998</v>
      </c>
      <c r="AA20" s="83">
        <f t="shared" si="13"/>
        <v>315.89999999999998</v>
      </c>
    </row>
    <row r="21" spans="1:27" s="3" customFormat="1" x14ac:dyDescent="0.2">
      <c r="A21" s="23" t="s">
        <v>72</v>
      </c>
      <c r="B21" s="26">
        <v>1</v>
      </c>
      <c r="C21" s="27">
        <v>0</v>
      </c>
      <c r="D21" s="26">
        <v>0</v>
      </c>
      <c r="E21" s="28">
        <v>78270</v>
      </c>
      <c r="F21" s="29">
        <v>800</v>
      </c>
      <c r="G21" s="30">
        <f t="shared" ref="G21:I21" si="20">G22</f>
        <v>312.2</v>
      </c>
      <c r="H21" s="30">
        <f t="shared" si="20"/>
        <v>316.39999999999998</v>
      </c>
      <c r="I21" s="30">
        <f t="shared" si="20"/>
        <v>315.89999999999998</v>
      </c>
      <c r="J21" s="30"/>
      <c r="K21" s="30"/>
      <c r="L21" s="30"/>
      <c r="M21" s="30">
        <f t="shared" si="6"/>
        <v>312.2</v>
      </c>
      <c r="N21" s="30">
        <f t="shared" si="7"/>
        <v>316.39999999999998</v>
      </c>
      <c r="O21" s="31">
        <f t="shared" si="8"/>
        <v>315.89999999999998</v>
      </c>
      <c r="P21" s="65"/>
      <c r="Q21" s="65"/>
      <c r="R21" s="65"/>
      <c r="S21" s="83">
        <f t="shared" si="15"/>
        <v>312.2</v>
      </c>
      <c r="T21" s="83">
        <f t="shared" si="16"/>
        <v>316.39999999999998</v>
      </c>
      <c r="U21" s="83">
        <f t="shared" si="17"/>
        <v>315.89999999999998</v>
      </c>
      <c r="V21" s="83"/>
      <c r="W21" s="83"/>
      <c r="X21" s="83"/>
      <c r="Y21" s="83">
        <f t="shared" si="11"/>
        <v>312.2</v>
      </c>
      <c r="Z21" s="83">
        <f t="shared" si="12"/>
        <v>316.39999999999998</v>
      </c>
      <c r="AA21" s="83">
        <f t="shared" si="13"/>
        <v>315.89999999999998</v>
      </c>
    </row>
    <row r="22" spans="1:27" s="3" customFormat="1" ht="33.75" x14ac:dyDescent="0.2">
      <c r="A22" s="23" t="s">
        <v>117</v>
      </c>
      <c r="B22" s="26">
        <v>1</v>
      </c>
      <c r="C22" s="27">
        <v>0</v>
      </c>
      <c r="D22" s="26">
        <v>0</v>
      </c>
      <c r="E22" s="28">
        <v>78270</v>
      </c>
      <c r="F22" s="29">
        <v>810</v>
      </c>
      <c r="G22" s="30">
        <v>312.2</v>
      </c>
      <c r="H22" s="30">
        <v>316.39999999999998</v>
      </c>
      <c r="I22" s="30">
        <v>315.89999999999998</v>
      </c>
      <c r="J22" s="30"/>
      <c r="K22" s="30"/>
      <c r="L22" s="30"/>
      <c r="M22" s="30">
        <f t="shared" si="6"/>
        <v>312.2</v>
      </c>
      <c r="N22" s="30">
        <f t="shared" si="7"/>
        <v>316.39999999999998</v>
      </c>
      <c r="O22" s="31">
        <f t="shared" si="8"/>
        <v>315.89999999999998</v>
      </c>
      <c r="P22" s="65"/>
      <c r="Q22" s="65"/>
      <c r="R22" s="65"/>
      <c r="S22" s="83">
        <f t="shared" si="15"/>
        <v>312.2</v>
      </c>
      <c r="T22" s="83">
        <f t="shared" si="16"/>
        <v>316.39999999999998</v>
      </c>
      <c r="U22" s="83">
        <f t="shared" si="17"/>
        <v>315.89999999999998</v>
      </c>
      <c r="V22" s="83"/>
      <c r="W22" s="83"/>
      <c r="X22" s="83"/>
      <c r="Y22" s="83">
        <f t="shared" si="11"/>
        <v>312.2</v>
      </c>
      <c r="Z22" s="83">
        <f t="shared" si="12"/>
        <v>316.39999999999998</v>
      </c>
      <c r="AA22" s="83">
        <f t="shared" si="13"/>
        <v>315.89999999999998</v>
      </c>
    </row>
    <row r="23" spans="1:27" s="3" customFormat="1" ht="22.5" x14ac:dyDescent="0.2">
      <c r="A23" s="23" t="s">
        <v>128</v>
      </c>
      <c r="B23" s="26" t="s">
        <v>116</v>
      </c>
      <c r="C23" s="27" t="s">
        <v>3</v>
      </c>
      <c r="D23" s="26" t="s">
        <v>2</v>
      </c>
      <c r="E23" s="28" t="s">
        <v>127</v>
      </c>
      <c r="F23" s="29" t="s">
        <v>7</v>
      </c>
      <c r="G23" s="30">
        <f t="shared" ref="G23:I24" si="21">G24</f>
        <v>25</v>
      </c>
      <c r="H23" s="30">
        <f t="shared" si="21"/>
        <v>25</v>
      </c>
      <c r="I23" s="30">
        <f t="shared" si="21"/>
        <v>25</v>
      </c>
      <c r="J23" s="30"/>
      <c r="K23" s="30"/>
      <c r="L23" s="30"/>
      <c r="M23" s="30">
        <f t="shared" si="6"/>
        <v>25</v>
      </c>
      <c r="N23" s="30">
        <f t="shared" si="7"/>
        <v>25</v>
      </c>
      <c r="O23" s="31">
        <f t="shared" si="8"/>
        <v>25</v>
      </c>
      <c r="P23" s="65"/>
      <c r="Q23" s="65"/>
      <c r="R23" s="65"/>
      <c r="S23" s="83">
        <f t="shared" si="15"/>
        <v>25</v>
      </c>
      <c r="T23" s="83">
        <f t="shared" si="16"/>
        <v>25</v>
      </c>
      <c r="U23" s="83">
        <f t="shared" si="17"/>
        <v>25</v>
      </c>
      <c r="V23" s="83"/>
      <c r="W23" s="83"/>
      <c r="X23" s="83"/>
      <c r="Y23" s="83">
        <f t="shared" si="11"/>
        <v>25</v>
      </c>
      <c r="Z23" s="83">
        <f t="shared" si="12"/>
        <v>25</v>
      </c>
      <c r="AA23" s="83">
        <f t="shared" si="13"/>
        <v>25</v>
      </c>
    </row>
    <row r="24" spans="1:27" s="3" customFormat="1" ht="22.5" x14ac:dyDescent="0.2">
      <c r="A24" s="23" t="s">
        <v>14</v>
      </c>
      <c r="B24" s="26" t="s">
        <v>116</v>
      </c>
      <c r="C24" s="27" t="s">
        <v>3</v>
      </c>
      <c r="D24" s="26" t="s">
        <v>2</v>
      </c>
      <c r="E24" s="28" t="s">
        <v>127</v>
      </c>
      <c r="F24" s="29">
        <v>200</v>
      </c>
      <c r="G24" s="30">
        <f t="shared" si="21"/>
        <v>25</v>
      </c>
      <c r="H24" s="30">
        <f t="shared" si="21"/>
        <v>25</v>
      </c>
      <c r="I24" s="30">
        <f t="shared" si="21"/>
        <v>25</v>
      </c>
      <c r="J24" s="30"/>
      <c r="K24" s="30"/>
      <c r="L24" s="30"/>
      <c r="M24" s="30">
        <f t="shared" si="6"/>
        <v>25</v>
      </c>
      <c r="N24" s="30">
        <f t="shared" si="7"/>
        <v>25</v>
      </c>
      <c r="O24" s="31">
        <f t="shared" si="8"/>
        <v>25</v>
      </c>
      <c r="P24" s="65"/>
      <c r="Q24" s="65"/>
      <c r="R24" s="65"/>
      <c r="S24" s="83">
        <f t="shared" si="15"/>
        <v>25</v>
      </c>
      <c r="T24" s="83">
        <f t="shared" si="16"/>
        <v>25</v>
      </c>
      <c r="U24" s="83">
        <f t="shared" si="17"/>
        <v>25</v>
      </c>
      <c r="V24" s="83"/>
      <c r="W24" s="83"/>
      <c r="X24" s="83"/>
      <c r="Y24" s="83">
        <f t="shared" si="11"/>
        <v>25</v>
      </c>
      <c r="Z24" s="83">
        <f t="shared" si="12"/>
        <v>25</v>
      </c>
      <c r="AA24" s="83">
        <f t="shared" si="13"/>
        <v>25</v>
      </c>
    </row>
    <row r="25" spans="1:27" s="3" customFormat="1" ht="22.5" x14ac:dyDescent="0.2">
      <c r="A25" s="23" t="s">
        <v>13</v>
      </c>
      <c r="B25" s="26" t="s">
        <v>116</v>
      </c>
      <c r="C25" s="27" t="s">
        <v>3</v>
      </c>
      <c r="D25" s="26" t="s">
        <v>2</v>
      </c>
      <c r="E25" s="28" t="s">
        <v>127</v>
      </c>
      <c r="F25" s="29">
        <v>240</v>
      </c>
      <c r="G25" s="30">
        <v>25</v>
      </c>
      <c r="H25" s="30">
        <v>25</v>
      </c>
      <c r="I25" s="30">
        <v>25</v>
      </c>
      <c r="J25" s="30"/>
      <c r="K25" s="30"/>
      <c r="L25" s="30"/>
      <c r="M25" s="30">
        <f t="shared" si="6"/>
        <v>25</v>
      </c>
      <c r="N25" s="30">
        <f t="shared" si="7"/>
        <v>25</v>
      </c>
      <c r="O25" s="31">
        <f t="shared" si="8"/>
        <v>25</v>
      </c>
      <c r="P25" s="65"/>
      <c r="Q25" s="65"/>
      <c r="R25" s="65"/>
      <c r="S25" s="83">
        <f t="shared" si="15"/>
        <v>25</v>
      </c>
      <c r="T25" s="83">
        <f t="shared" si="16"/>
        <v>25</v>
      </c>
      <c r="U25" s="83">
        <f t="shared" si="17"/>
        <v>25</v>
      </c>
      <c r="V25" s="83"/>
      <c r="W25" s="83"/>
      <c r="X25" s="83"/>
      <c r="Y25" s="83">
        <f t="shared" si="11"/>
        <v>25</v>
      </c>
      <c r="Z25" s="83">
        <f t="shared" si="12"/>
        <v>25</v>
      </c>
      <c r="AA25" s="83">
        <f t="shared" si="13"/>
        <v>25</v>
      </c>
    </row>
    <row r="26" spans="1:27" s="3" customFormat="1" ht="22.5" x14ac:dyDescent="0.2">
      <c r="A26" s="23" t="s">
        <v>15</v>
      </c>
      <c r="B26" s="26" t="s">
        <v>116</v>
      </c>
      <c r="C26" s="27" t="s">
        <v>3</v>
      </c>
      <c r="D26" s="26" t="s">
        <v>2</v>
      </c>
      <c r="E26" s="28" t="s">
        <v>11</v>
      </c>
      <c r="F26" s="29" t="s">
        <v>7</v>
      </c>
      <c r="G26" s="30">
        <f t="shared" ref="G26:I26" si="22">G27+G29</f>
        <v>8283.1</v>
      </c>
      <c r="H26" s="30">
        <f t="shared" si="22"/>
        <v>8342.4</v>
      </c>
      <c r="I26" s="30">
        <f t="shared" si="22"/>
        <v>8655.5</v>
      </c>
      <c r="J26" s="30"/>
      <c r="K26" s="30"/>
      <c r="L26" s="30"/>
      <c r="M26" s="30">
        <f t="shared" si="6"/>
        <v>8283.1</v>
      </c>
      <c r="N26" s="30">
        <f t="shared" si="7"/>
        <v>8342.4</v>
      </c>
      <c r="O26" s="31">
        <f t="shared" si="8"/>
        <v>8655.5</v>
      </c>
      <c r="P26" s="65"/>
      <c r="Q26" s="65"/>
      <c r="R26" s="65"/>
      <c r="S26" s="83">
        <f t="shared" si="15"/>
        <v>8283.1</v>
      </c>
      <c r="T26" s="83">
        <f t="shared" si="16"/>
        <v>8342.4</v>
      </c>
      <c r="U26" s="83">
        <f t="shared" si="17"/>
        <v>8655.5</v>
      </c>
      <c r="V26" s="83"/>
      <c r="W26" s="83"/>
      <c r="X26" s="83"/>
      <c r="Y26" s="83">
        <f t="shared" si="11"/>
        <v>8283.1</v>
      </c>
      <c r="Z26" s="83">
        <f t="shared" si="12"/>
        <v>8342.4</v>
      </c>
      <c r="AA26" s="83">
        <f t="shared" si="13"/>
        <v>8655.5</v>
      </c>
    </row>
    <row r="27" spans="1:27" s="3" customFormat="1" ht="45" x14ac:dyDescent="0.2">
      <c r="A27" s="23" t="s">
        <v>6</v>
      </c>
      <c r="B27" s="26" t="s">
        <v>116</v>
      </c>
      <c r="C27" s="27" t="s">
        <v>3</v>
      </c>
      <c r="D27" s="26" t="s">
        <v>2</v>
      </c>
      <c r="E27" s="28" t="s">
        <v>11</v>
      </c>
      <c r="F27" s="29">
        <v>100</v>
      </c>
      <c r="G27" s="30">
        <f t="shared" ref="G27:I27" si="23">G28</f>
        <v>7887.3</v>
      </c>
      <c r="H27" s="30">
        <f t="shared" si="23"/>
        <v>7946.6</v>
      </c>
      <c r="I27" s="30">
        <f t="shared" si="23"/>
        <v>8259.7000000000007</v>
      </c>
      <c r="J27" s="30"/>
      <c r="K27" s="30"/>
      <c r="L27" s="30"/>
      <c r="M27" s="30">
        <f t="shared" si="6"/>
        <v>7887.3</v>
      </c>
      <c r="N27" s="30">
        <f t="shared" si="7"/>
        <v>7946.6</v>
      </c>
      <c r="O27" s="31">
        <f t="shared" si="8"/>
        <v>8259.7000000000007</v>
      </c>
      <c r="P27" s="65"/>
      <c r="Q27" s="65"/>
      <c r="R27" s="65"/>
      <c r="S27" s="83">
        <f t="shared" si="15"/>
        <v>7887.3</v>
      </c>
      <c r="T27" s="83">
        <f t="shared" si="16"/>
        <v>7946.6</v>
      </c>
      <c r="U27" s="83">
        <f t="shared" si="17"/>
        <v>8259.7000000000007</v>
      </c>
      <c r="V27" s="83"/>
      <c r="W27" s="83"/>
      <c r="X27" s="83"/>
      <c r="Y27" s="83">
        <f t="shared" si="11"/>
        <v>7887.3</v>
      </c>
      <c r="Z27" s="83">
        <f t="shared" si="12"/>
        <v>7946.6</v>
      </c>
      <c r="AA27" s="83">
        <f t="shared" si="13"/>
        <v>8259.7000000000007</v>
      </c>
    </row>
    <row r="28" spans="1:27" s="3" customFormat="1" ht="22.5" x14ac:dyDescent="0.2">
      <c r="A28" s="23" t="s">
        <v>5</v>
      </c>
      <c r="B28" s="26" t="s">
        <v>116</v>
      </c>
      <c r="C28" s="27" t="s">
        <v>3</v>
      </c>
      <c r="D28" s="26" t="s">
        <v>2</v>
      </c>
      <c r="E28" s="28" t="s">
        <v>11</v>
      </c>
      <c r="F28" s="29">
        <v>120</v>
      </c>
      <c r="G28" s="30">
        <f>5822.2+1758.3+306.8</f>
        <v>7887.3</v>
      </c>
      <c r="H28" s="30">
        <f>5867.7+306.8+1772.1</f>
        <v>7946.6</v>
      </c>
      <c r="I28" s="30">
        <f>6108.2+306.8+1844.7</f>
        <v>8259.7000000000007</v>
      </c>
      <c r="J28" s="30"/>
      <c r="K28" s="30"/>
      <c r="L28" s="30"/>
      <c r="M28" s="30">
        <f t="shared" si="6"/>
        <v>7887.3</v>
      </c>
      <c r="N28" s="30">
        <f t="shared" si="7"/>
        <v>7946.6</v>
      </c>
      <c r="O28" s="31">
        <f t="shared" si="8"/>
        <v>8259.7000000000007</v>
      </c>
      <c r="P28" s="65"/>
      <c r="Q28" s="65"/>
      <c r="R28" s="65"/>
      <c r="S28" s="83">
        <f t="shared" si="15"/>
        <v>7887.3</v>
      </c>
      <c r="T28" s="83">
        <f t="shared" si="16"/>
        <v>7946.6</v>
      </c>
      <c r="U28" s="83">
        <f t="shared" si="17"/>
        <v>8259.7000000000007</v>
      </c>
      <c r="V28" s="83"/>
      <c r="W28" s="83"/>
      <c r="X28" s="83"/>
      <c r="Y28" s="83">
        <f t="shared" si="11"/>
        <v>7887.3</v>
      </c>
      <c r="Z28" s="83">
        <f t="shared" si="12"/>
        <v>7946.6</v>
      </c>
      <c r="AA28" s="83">
        <f t="shared" si="13"/>
        <v>8259.7000000000007</v>
      </c>
    </row>
    <row r="29" spans="1:27" s="3" customFormat="1" ht="22.5" x14ac:dyDescent="0.2">
      <c r="A29" s="23" t="s">
        <v>14</v>
      </c>
      <c r="B29" s="26" t="s">
        <v>116</v>
      </c>
      <c r="C29" s="27" t="s">
        <v>3</v>
      </c>
      <c r="D29" s="26" t="s">
        <v>2</v>
      </c>
      <c r="E29" s="28" t="s">
        <v>11</v>
      </c>
      <c r="F29" s="29">
        <v>200</v>
      </c>
      <c r="G29" s="30">
        <f t="shared" ref="G29:I29" si="24">G30</f>
        <v>395.8</v>
      </c>
      <c r="H29" s="30">
        <f t="shared" si="24"/>
        <v>395.8</v>
      </c>
      <c r="I29" s="30">
        <f t="shared" si="24"/>
        <v>395.8</v>
      </c>
      <c r="J29" s="30">
        <f>J30</f>
        <v>-1.7</v>
      </c>
      <c r="K29" s="30">
        <f t="shared" ref="K29:L29" si="25">K30</f>
        <v>0</v>
      </c>
      <c r="L29" s="30">
        <f t="shared" si="25"/>
        <v>0</v>
      </c>
      <c r="M29" s="30">
        <f t="shared" si="6"/>
        <v>394.1</v>
      </c>
      <c r="N29" s="30">
        <f t="shared" si="7"/>
        <v>395.8</v>
      </c>
      <c r="O29" s="31">
        <f t="shared" si="8"/>
        <v>395.8</v>
      </c>
      <c r="P29" s="65"/>
      <c r="Q29" s="65"/>
      <c r="R29" s="65"/>
      <c r="S29" s="83">
        <f t="shared" si="15"/>
        <v>394.1</v>
      </c>
      <c r="T29" s="83">
        <f t="shared" si="16"/>
        <v>395.8</v>
      </c>
      <c r="U29" s="83">
        <f t="shared" si="17"/>
        <v>395.8</v>
      </c>
      <c r="V29" s="83"/>
      <c r="W29" s="83"/>
      <c r="X29" s="83"/>
      <c r="Y29" s="83">
        <f t="shared" si="11"/>
        <v>394.1</v>
      </c>
      <c r="Z29" s="83">
        <f t="shared" si="12"/>
        <v>395.8</v>
      </c>
      <c r="AA29" s="83">
        <f t="shared" si="13"/>
        <v>395.8</v>
      </c>
    </row>
    <row r="30" spans="1:27" s="3" customFormat="1" ht="22.5" x14ac:dyDescent="0.2">
      <c r="A30" s="23" t="s">
        <v>13</v>
      </c>
      <c r="B30" s="26" t="s">
        <v>116</v>
      </c>
      <c r="C30" s="27" t="s">
        <v>3</v>
      </c>
      <c r="D30" s="26" t="s">
        <v>2</v>
      </c>
      <c r="E30" s="28" t="s">
        <v>11</v>
      </c>
      <c r="F30" s="29">
        <v>240</v>
      </c>
      <c r="G30" s="30">
        <v>395.8</v>
      </c>
      <c r="H30" s="30">
        <v>395.8</v>
      </c>
      <c r="I30" s="30">
        <v>395.8</v>
      </c>
      <c r="J30" s="30">
        <v>-1.7</v>
      </c>
      <c r="K30" s="30">
        <v>0</v>
      </c>
      <c r="L30" s="30">
        <v>0</v>
      </c>
      <c r="M30" s="30">
        <f t="shared" si="6"/>
        <v>394.1</v>
      </c>
      <c r="N30" s="30">
        <f t="shared" si="7"/>
        <v>395.8</v>
      </c>
      <c r="O30" s="31">
        <f t="shared" si="8"/>
        <v>395.8</v>
      </c>
      <c r="P30" s="65"/>
      <c r="Q30" s="65"/>
      <c r="R30" s="65"/>
      <c r="S30" s="83">
        <f t="shared" si="15"/>
        <v>394.1</v>
      </c>
      <c r="T30" s="83">
        <f t="shared" si="16"/>
        <v>395.8</v>
      </c>
      <c r="U30" s="83">
        <f t="shared" si="17"/>
        <v>395.8</v>
      </c>
      <c r="V30" s="83"/>
      <c r="W30" s="83"/>
      <c r="X30" s="83"/>
      <c r="Y30" s="83">
        <f t="shared" si="11"/>
        <v>394.1</v>
      </c>
      <c r="Z30" s="83">
        <f t="shared" si="12"/>
        <v>395.8</v>
      </c>
      <c r="AA30" s="83">
        <f t="shared" si="13"/>
        <v>395.8</v>
      </c>
    </row>
    <row r="31" spans="1:27" s="3" customFormat="1" x14ac:dyDescent="0.2">
      <c r="A31" s="23" t="s">
        <v>72</v>
      </c>
      <c r="B31" s="26" t="s">
        <v>116</v>
      </c>
      <c r="C31" s="27" t="s">
        <v>3</v>
      </c>
      <c r="D31" s="26" t="s">
        <v>2</v>
      </c>
      <c r="E31" s="28" t="s">
        <v>11</v>
      </c>
      <c r="F31" s="29">
        <v>800</v>
      </c>
      <c r="G31" s="30">
        <f>G32</f>
        <v>0</v>
      </c>
      <c r="H31" s="30">
        <f t="shared" ref="H31:I31" si="26">H32</f>
        <v>0</v>
      </c>
      <c r="I31" s="30">
        <f t="shared" si="26"/>
        <v>0</v>
      </c>
      <c r="J31" s="30">
        <f>J32</f>
        <v>1.7</v>
      </c>
      <c r="K31" s="30">
        <f t="shared" ref="K31:L31" si="27">K32</f>
        <v>0</v>
      </c>
      <c r="L31" s="30">
        <f t="shared" si="27"/>
        <v>0</v>
      </c>
      <c r="M31" s="30">
        <f t="shared" ref="M31:M32" si="28">G31+J31</f>
        <v>1.7</v>
      </c>
      <c r="N31" s="30">
        <f t="shared" ref="N31:N32" si="29">H31+K31</f>
        <v>0</v>
      </c>
      <c r="O31" s="31">
        <f t="shared" ref="O31:O32" si="30">I31+L31</f>
        <v>0</v>
      </c>
      <c r="P31" s="65"/>
      <c r="Q31" s="65"/>
      <c r="R31" s="65"/>
      <c r="S31" s="83">
        <f t="shared" si="15"/>
        <v>1.7</v>
      </c>
      <c r="T31" s="83">
        <f t="shared" si="16"/>
        <v>0</v>
      </c>
      <c r="U31" s="83">
        <f t="shared" si="17"/>
        <v>0</v>
      </c>
      <c r="V31" s="83"/>
      <c r="W31" s="83"/>
      <c r="X31" s="83"/>
      <c r="Y31" s="83">
        <f t="shared" si="11"/>
        <v>1.7</v>
      </c>
      <c r="Z31" s="83">
        <f t="shared" si="12"/>
        <v>0</v>
      </c>
      <c r="AA31" s="83">
        <f t="shared" si="13"/>
        <v>0</v>
      </c>
    </row>
    <row r="32" spans="1:27" s="3" customFormat="1" x14ac:dyDescent="0.2">
      <c r="A32" s="23" t="s">
        <v>71</v>
      </c>
      <c r="B32" s="26" t="s">
        <v>116</v>
      </c>
      <c r="C32" s="27" t="s">
        <v>3</v>
      </c>
      <c r="D32" s="26" t="s">
        <v>2</v>
      </c>
      <c r="E32" s="28" t="s">
        <v>11</v>
      </c>
      <c r="F32" s="29">
        <v>850</v>
      </c>
      <c r="G32" s="30">
        <v>0</v>
      </c>
      <c r="H32" s="30">
        <v>0</v>
      </c>
      <c r="I32" s="30">
        <v>0</v>
      </c>
      <c r="J32" s="30">
        <v>1.7</v>
      </c>
      <c r="K32" s="30">
        <v>0</v>
      </c>
      <c r="L32" s="30">
        <v>0</v>
      </c>
      <c r="M32" s="30">
        <f t="shared" si="28"/>
        <v>1.7</v>
      </c>
      <c r="N32" s="30">
        <f t="shared" si="29"/>
        <v>0</v>
      </c>
      <c r="O32" s="31">
        <f t="shared" si="30"/>
        <v>0</v>
      </c>
      <c r="P32" s="65"/>
      <c r="Q32" s="65"/>
      <c r="R32" s="65"/>
      <c r="S32" s="83">
        <f t="shared" si="15"/>
        <v>1.7</v>
      </c>
      <c r="T32" s="83">
        <f t="shared" si="16"/>
        <v>0</v>
      </c>
      <c r="U32" s="83">
        <f t="shared" si="17"/>
        <v>0</v>
      </c>
      <c r="V32" s="83"/>
      <c r="W32" s="83"/>
      <c r="X32" s="83"/>
      <c r="Y32" s="83">
        <f t="shared" si="11"/>
        <v>1.7</v>
      </c>
      <c r="Z32" s="83">
        <f t="shared" si="12"/>
        <v>0</v>
      </c>
      <c r="AA32" s="83">
        <f t="shared" si="13"/>
        <v>0</v>
      </c>
    </row>
    <row r="33" spans="1:27" s="3" customFormat="1" ht="22.5" x14ac:dyDescent="0.2">
      <c r="A33" s="23" t="s">
        <v>123</v>
      </c>
      <c r="B33" s="26" t="s">
        <v>116</v>
      </c>
      <c r="C33" s="27" t="s">
        <v>3</v>
      </c>
      <c r="D33" s="26" t="s">
        <v>2</v>
      </c>
      <c r="E33" s="28" t="s">
        <v>122</v>
      </c>
      <c r="F33" s="29" t="s">
        <v>7</v>
      </c>
      <c r="G33" s="30">
        <f t="shared" ref="G33:I34" si="31">G34</f>
        <v>316</v>
      </c>
      <c r="H33" s="30">
        <f t="shared" si="31"/>
        <v>316</v>
      </c>
      <c r="I33" s="30">
        <f t="shared" si="31"/>
        <v>316</v>
      </c>
      <c r="J33" s="30"/>
      <c r="K33" s="30"/>
      <c r="L33" s="30"/>
      <c r="M33" s="30">
        <f t="shared" si="6"/>
        <v>316</v>
      </c>
      <c r="N33" s="30">
        <f t="shared" si="7"/>
        <v>316</v>
      </c>
      <c r="O33" s="31">
        <f t="shared" si="8"/>
        <v>316</v>
      </c>
      <c r="P33" s="65"/>
      <c r="Q33" s="65"/>
      <c r="R33" s="65"/>
      <c r="S33" s="83">
        <f t="shared" si="15"/>
        <v>316</v>
      </c>
      <c r="T33" s="83">
        <f t="shared" si="16"/>
        <v>316</v>
      </c>
      <c r="U33" s="83">
        <f t="shared" si="17"/>
        <v>316</v>
      </c>
      <c r="V33" s="83"/>
      <c r="W33" s="83"/>
      <c r="X33" s="83"/>
      <c r="Y33" s="83">
        <f t="shared" si="11"/>
        <v>316</v>
      </c>
      <c r="Z33" s="83">
        <f t="shared" si="12"/>
        <v>316</v>
      </c>
      <c r="AA33" s="83">
        <f t="shared" si="13"/>
        <v>316</v>
      </c>
    </row>
    <row r="34" spans="1:27" s="3" customFormat="1" x14ac:dyDescent="0.2">
      <c r="A34" s="23" t="s">
        <v>72</v>
      </c>
      <c r="B34" s="26" t="s">
        <v>116</v>
      </c>
      <c r="C34" s="27" t="s">
        <v>3</v>
      </c>
      <c r="D34" s="26" t="s">
        <v>2</v>
      </c>
      <c r="E34" s="28" t="s">
        <v>122</v>
      </c>
      <c r="F34" s="29">
        <v>800</v>
      </c>
      <c r="G34" s="30">
        <f t="shared" si="31"/>
        <v>316</v>
      </c>
      <c r="H34" s="30">
        <f t="shared" si="31"/>
        <v>316</v>
      </c>
      <c r="I34" s="30">
        <f t="shared" si="31"/>
        <v>316</v>
      </c>
      <c r="J34" s="30"/>
      <c r="K34" s="30"/>
      <c r="L34" s="30"/>
      <c r="M34" s="30">
        <f t="shared" si="6"/>
        <v>316</v>
      </c>
      <c r="N34" s="30">
        <f t="shared" si="7"/>
        <v>316</v>
      </c>
      <c r="O34" s="31">
        <f t="shared" si="8"/>
        <v>316</v>
      </c>
      <c r="P34" s="65"/>
      <c r="Q34" s="65"/>
      <c r="R34" s="65"/>
      <c r="S34" s="83">
        <f t="shared" si="15"/>
        <v>316</v>
      </c>
      <c r="T34" s="83">
        <f t="shared" si="16"/>
        <v>316</v>
      </c>
      <c r="U34" s="83">
        <f t="shared" si="17"/>
        <v>316</v>
      </c>
      <c r="V34" s="83"/>
      <c r="W34" s="83"/>
      <c r="X34" s="83"/>
      <c r="Y34" s="83">
        <f t="shared" si="11"/>
        <v>316</v>
      </c>
      <c r="Z34" s="83">
        <f t="shared" si="12"/>
        <v>316</v>
      </c>
      <c r="AA34" s="83">
        <f t="shared" si="13"/>
        <v>316</v>
      </c>
    </row>
    <row r="35" spans="1:27" s="3" customFormat="1" ht="33.75" x14ac:dyDescent="0.2">
      <c r="A35" s="23" t="s">
        <v>117</v>
      </c>
      <c r="B35" s="26" t="s">
        <v>116</v>
      </c>
      <c r="C35" s="27" t="s">
        <v>3</v>
      </c>
      <c r="D35" s="26" t="s">
        <v>2</v>
      </c>
      <c r="E35" s="28" t="s">
        <v>122</v>
      </c>
      <c r="F35" s="29">
        <v>810</v>
      </c>
      <c r="G35" s="30">
        <v>316</v>
      </c>
      <c r="H35" s="30">
        <v>316</v>
      </c>
      <c r="I35" s="30">
        <v>316</v>
      </c>
      <c r="J35" s="30"/>
      <c r="K35" s="30"/>
      <c r="L35" s="30"/>
      <c r="M35" s="30">
        <f t="shared" si="6"/>
        <v>316</v>
      </c>
      <c r="N35" s="30">
        <f t="shared" si="7"/>
        <v>316</v>
      </c>
      <c r="O35" s="31">
        <f t="shared" si="8"/>
        <v>316</v>
      </c>
      <c r="P35" s="65"/>
      <c r="Q35" s="65"/>
      <c r="R35" s="65"/>
      <c r="S35" s="83">
        <f t="shared" si="15"/>
        <v>316</v>
      </c>
      <c r="T35" s="83">
        <f t="shared" si="16"/>
        <v>316</v>
      </c>
      <c r="U35" s="83">
        <f t="shared" si="17"/>
        <v>316</v>
      </c>
      <c r="V35" s="83"/>
      <c r="W35" s="83"/>
      <c r="X35" s="83"/>
      <c r="Y35" s="83">
        <f t="shared" si="11"/>
        <v>316</v>
      </c>
      <c r="Z35" s="83">
        <f t="shared" si="12"/>
        <v>316</v>
      </c>
      <c r="AA35" s="83">
        <f t="shared" si="13"/>
        <v>316</v>
      </c>
    </row>
    <row r="36" spans="1:27" s="3" customFormat="1" x14ac:dyDescent="0.2">
      <c r="A36" s="23" t="s">
        <v>121</v>
      </c>
      <c r="B36" s="26" t="s">
        <v>116</v>
      </c>
      <c r="C36" s="27" t="s">
        <v>3</v>
      </c>
      <c r="D36" s="26" t="s">
        <v>2</v>
      </c>
      <c r="E36" s="28" t="s">
        <v>120</v>
      </c>
      <c r="F36" s="29" t="s">
        <v>7</v>
      </c>
      <c r="G36" s="30">
        <f t="shared" ref="G36:I36" si="32">G37</f>
        <v>15.7</v>
      </c>
      <c r="H36" s="30">
        <f t="shared" si="32"/>
        <v>15.7</v>
      </c>
      <c r="I36" s="30">
        <f t="shared" si="32"/>
        <v>15.7</v>
      </c>
      <c r="J36" s="30"/>
      <c r="K36" s="30"/>
      <c r="L36" s="30"/>
      <c r="M36" s="30">
        <f t="shared" si="6"/>
        <v>15.7</v>
      </c>
      <c r="N36" s="30">
        <f t="shared" si="7"/>
        <v>15.7</v>
      </c>
      <c r="O36" s="31">
        <f t="shared" si="8"/>
        <v>15.7</v>
      </c>
      <c r="P36" s="65"/>
      <c r="Q36" s="65"/>
      <c r="R36" s="65"/>
      <c r="S36" s="83">
        <f t="shared" si="15"/>
        <v>15.7</v>
      </c>
      <c r="T36" s="83">
        <f t="shared" si="16"/>
        <v>15.7</v>
      </c>
      <c r="U36" s="83">
        <f t="shared" si="17"/>
        <v>15.7</v>
      </c>
      <c r="V36" s="83"/>
      <c r="W36" s="83"/>
      <c r="X36" s="83"/>
      <c r="Y36" s="83">
        <f t="shared" si="11"/>
        <v>15.7</v>
      </c>
      <c r="Z36" s="83">
        <f t="shared" si="12"/>
        <v>15.7</v>
      </c>
      <c r="AA36" s="83">
        <f t="shared" si="13"/>
        <v>15.7</v>
      </c>
    </row>
    <row r="37" spans="1:27" s="3" customFormat="1" ht="22.5" x14ac:dyDescent="0.2">
      <c r="A37" s="23" t="s">
        <v>14</v>
      </c>
      <c r="B37" s="26" t="s">
        <v>116</v>
      </c>
      <c r="C37" s="27" t="s">
        <v>3</v>
      </c>
      <c r="D37" s="26" t="s">
        <v>2</v>
      </c>
      <c r="E37" s="28" t="s">
        <v>120</v>
      </c>
      <c r="F37" s="29">
        <v>200</v>
      </c>
      <c r="G37" s="30">
        <f t="shared" ref="G37:I37" si="33">G38</f>
        <v>15.7</v>
      </c>
      <c r="H37" s="30">
        <f t="shared" si="33"/>
        <v>15.7</v>
      </c>
      <c r="I37" s="30">
        <f t="shared" si="33"/>
        <v>15.7</v>
      </c>
      <c r="J37" s="30"/>
      <c r="K37" s="30"/>
      <c r="L37" s="30"/>
      <c r="M37" s="30">
        <f t="shared" si="6"/>
        <v>15.7</v>
      </c>
      <c r="N37" s="30">
        <f t="shared" si="7"/>
        <v>15.7</v>
      </c>
      <c r="O37" s="31">
        <f t="shared" si="8"/>
        <v>15.7</v>
      </c>
      <c r="P37" s="65"/>
      <c r="Q37" s="65"/>
      <c r="R37" s="65"/>
      <c r="S37" s="83">
        <f t="shared" si="15"/>
        <v>15.7</v>
      </c>
      <c r="T37" s="83">
        <f t="shared" si="16"/>
        <v>15.7</v>
      </c>
      <c r="U37" s="83">
        <f t="shared" si="17"/>
        <v>15.7</v>
      </c>
      <c r="V37" s="83"/>
      <c r="W37" s="83"/>
      <c r="X37" s="83"/>
      <c r="Y37" s="83">
        <f t="shared" si="11"/>
        <v>15.7</v>
      </c>
      <c r="Z37" s="83">
        <f t="shared" si="12"/>
        <v>15.7</v>
      </c>
      <c r="AA37" s="83">
        <f t="shared" si="13"/>
        <v>15.7</v>
      </c>
    </row>
    <row r="38" spans="1:27" s="3" customFormat="1" ht="22.5" x14ac:dyDescent="0.2">
      <c r="A38" s="23" t="s">
        <v>13</v>
      </c>
      <c r="B38" s="26" t="s">
        <v>116</v>
      </c>
      <c r="C38" s="27" t="s">
        <v>3</v>
      </c>
      <c r="D38" s="26" t="s">
        <v>2</v>
      </c>
      <c r="E38" s="28" t="s">
        <v>120</v>
      </c>
      <c r="F38" s="29">
        <v>240</v>
      </c>
      <c r="G38" s="30">
        <v>15.7</v>
      </c>
      <c r="H38" s="30">
        <v>15.7</v>
      </c>
      <c r="I38" s="30">
        <v>15.7</v>
      </c>
      <c r="J38" s="30"/>
      <c r="K38" s="30"/>
      <c r="L38" s="30"/>
      <c r="M38" s="30">
        <f t="shared" si="6"/>
        <v>15.7</v>
      </c>
      <c r="N38" s="30">
        <f t="shared" si="7"/>
        <v>15.7</v>
      </c>
      <c r="O38" s="31">
        <f t="shared" si="8"/>
        <v>15.7</v>
      </c>
      <c r="P38" s="65"/>
      <c r="Q38" s="65"/>
      <c r="R38" s="65"/>
      <c r="S38" s="83">
        <f t="shared" si="15"/>
        <v>15.7</v>
      </c>
      <c r="T38" s="83">
        <f t="shared" si="16"/>
        <v>15.7</v>
      </c>
      <c r="U38" s="83">
        <f t="shared" si="17"/>
        <v>15.7</v>
      </c>
      <c r="V38" s="83"/>
      <c r="W38" s="83"/>
      <c r="X38" s="83"/>
      <c r="Y38" s="83">
        <f t="shared" si="11"/>
        <v>15.7</v>
      </c>
      <c r="Z38" s="83">
        <f t="shared" si="12"/>
        <v>15.7</v>
      </c>
      <c r="AA38" s="83">
        <f t="shared" si="13"/>
        <v>15.7</v>
      </c>
    </row>
    <row r="39" spans="1:27" s="3" customFormat="1" ht="22.5" x14ac:dyDescent="0.2">
      <c r="A39" s="23" t="s">
        <v>119</v>
      </c>
      <c r="B39" s="26" t="s">
        <v>116</v>
      </c>
      <c r="C39" s="27" t="s">
        <v>3</v>
      </c>
      <c r="D39" s="26" t="s">
        <v>2</v>
      </c>
      <c r="E39" s="28" t="s">
        <v>118</v>
      </c>
      <c r="F39" s="29" t="s">
        <v>7</v>
      </c>
      <c r="G39" s="30">
        <f t="shared" ref="G39:I39" si="34">G40</f>
        <v>10.9</v>
      </c>
      <c r="H39" s="30">
        <f t="shared" si="34"/>
        <v>10.9</v>
      </c>
      <c r="I39" s="30">
        <f t="shared" si="34"/>
        <v>10.9</v>
      </c>
      <c r="J39" s="30"/>
      <c r="K39" s="30"/>
      <c r="L39" s="30"/>
      <c r="M39" s="30">
        <f t="shared" si="6"/>
        <v>10.9</v>
      </c>
      <c r="N39" s="30">
        <f t="shared" si="7"/>
        <v>10.9</v>
      </c>
      <c r="O39" s="31">
        <f t="shared" si="8"/>
        <v>10.9</v>
      </c>
      <c r="P39" s="65"/>
      <c r="Q39" s="65"/>
      <c r="R39" s="65"/>
      <c r="S39" s="83">
        <f t="shared" si="15"/>
        <v>10.9</v>
      </c>
      <c r="T39" s="83">
        <f t="shared" si="16"/>
        <v>10.9</v>
      </c>
      <c r="U39" s="83">
        <f t="shared" si="17"/>
        <v>10.9</v>
      </c>
      <c r="V39" s="83"/>
      <c r="W39" s="83"/>
      <c r="X39" s="83"/>
      <c r="Y39" s="83">
        <f t="shared" si="11"/>
        <v>10.9</v>
      </c>
      <c r="Z39" s="83">
        <f t="shared" si="12"/>
        <v>10.9</v>
      </c>
      <c r="AA39" s="83">
        <f t="shared" si="13"/>
        <v>10.9</v>
      </c>
    </row>
    <row r="40" spans="1:27" s="3" customFormat="1" x14ac:dyDescent="0.2">
      <c r="A40" s="23" t="s">
        <v>72</v>
      </c>
      <c r="B40" s="26" t="s">
        <v>116</v>
      </c>
      <c r="C40" s="27" t="s">
        <v>3</v>
      </c>
      <c r="D40" s="26" t="s">
        <v>2</v>
      </c>
      <c r="E40" s="28" t="s">
        <v>118</v>
      </c>
      <c r="F40" s="29">
        <v>800</v>
      </c>
      <c r="G40" s="30">
        <f>G41</f>
        <v>10.9</v>
      </c>
      <c r="H40" s="30">
        <f t="shared" ref="H40:I40" si="35">H41</f>
        <v>10.9</v>
      </c>
      <c r="I40" s="30">
        <f t="shared" si="35"/>
        <v>10.9</v>
      </c>
      <c r="J40" s="30"/>
      <c r="K40" s="30"/>
      <c r="L40" s="30"/>
      <c r="M40" s="30">
        <f t="shared" si="6"/>
        <v>10.9</v>
      </c>
      <c r="N40" s="30">
        <f t="shared" si="7"/>
        <v>10.9</v>
      </c>
      <c r="O40" s="31">
        <f t="shared" si="8"/>
        <v>10.9</v>
      </c>
      <c r="P40" s="65"/>
      <c r="Q40" s="65"/>
      <c r="R40" s="65"/>
      <c r="S40" s="83">
        <f t="shared" si="15"/>
        <v>10.9</v>
      </c>
      <c r="T40" s="83">
        <f t="shared" si="16"/>
        <v>10.9</v>
      </c>
      <c r="U40" s="83">
        <f t="shared" si="17"/>
        <v>10.9</v>
      </c>
      <c r="V40" s="83"/>
      <c r="W40" s="83"/>
      <c r="X40" s="83"/>
      <c r="Y40" s="83">
        <f t="shared" si="11"/>
        <v>10.9</v>
      </c>
      <c r="Z40" s="83">
        <f t="shared" si="12"/>
        <v>10.9</v>
      </c>
      <c r="AA40" s="83">
        <f t="shared" si="13"/>
        <v>10.9</v>
      </c>
    </row>
    <row r="41" spans="1:27" s="3" customFormat="1" ht="33.75" x14ac:dyDescent="0.2">
      <c r="A41" s="23" t="s">
        <v>117</v>
      </c>
      <c r="B41" s="26" t="s">
        <v>116</v>
      </c>
      <c r="C41" s="27" t="s">
        <v>3</v>
      </c>
      <c r="D41" s="26" t="s">
        <v>2</v>
      </c>
      <c r="E41" s="28" t="s">
        <v>118</v>
      </c>
      <c r="F41" s="29">
        <v>810</v>
      </c>
      <c r="G41" s="30">
        <v>10.9</v>
      </c>
      <c r="H41" s="30">
        <v>10.9</v>
      </c>
      <c r="I41" s="30">
        <v>10.9</v>
      </c>
      <c r="J41" s="30"/>
      <c r="K41" s="30"/>
      <c r="L41" s="30"/>
      <c r="M41" s="30">
        <f t="shared" si="6"/>
        <v>10.9</v>
      </c>
      <c r="N41" s="30">
        <f t="shared" si="7"/>
        <v>10.9</v>
      </c>
      <c r="O41" s="31">
        <f t="shared" si="8"/>
        <v>10.9</v>
      </c>
      <c r="P41" s="65"/>
      <c r="Q41" s="65"/>
      <c r="R41" s="65"/>
      <c r="S41" s="83">
        <f t="shared" si="15"/>
        <v>10.9</v>
      </c>
      <c r="T41" s="83">
        <f t="shared" si="16"/>
        <v>10.9</v>
      </c>
      <c r="U41" s="83">
        <f t="shared" si="17"/>
        <v>10.9</v>
      </c>
      <c r="V41" s="83"/>
      <c r="W41" s="83"/>
      <c r="X41" s="83"/>
      <c r="Y41" s="83">
        <f t="shared" si="11"/>
        <v>10.9</v>
      </c>
      <c r="Z41" s="83">
        <f t="shared" si="12"/>
        <v>10.9</v>
      </c>
      <c r="AA41" s="83">
        <f t="shared" si="13"/>
        <v>10.9</v>
      </c>
    </row>
    <row r="42" spans="1:27" s="3" customFormat="1" ht="33.75" x14ac:dyDescent="0.2">
      <c r="A42" s="23" t="s">
        <v>265</v>
      </c>
      <c r="B42" s="26">
        <v>1</v>
      </c>
      <c r="C42" s="27">
        <v>0</v>
      </c>
      <c r="D42" s="26">
        <v>0</v>
      </c>
      <c r="E42" s="28">
        <v>82330</v>
      </c>
      <c r="F42" s="29"/>
      <c r="G42" s="30">
        <f t="shared" ref="G42:I42" si="36">G43</f>
        <v>265.5</v>
      </c>
      <c r="H42" s="30">
        <f t="shared" si="36"/>
        <v>265.5</v>
      </c>
      <c r="I42" s="30">
        <f t="shared" si="36"/>
        <v>265.5</v>
      </c>
      <c r="J42" s="30"/>
      <c r="K42" s="30"/>
      <c r="L42" s="30"/>
      <c r="M42" s="30">
        <f t="shared" si="6"/>
        <v>265.5</v>
      </c>
      <c r="N42" s="30">
        <f t="shared" si="7"/>
        <v>265.5</v>
      </c>
      <c r="O42" s="31">
        <f t="shared" si="8"/>
        <v>265.5</v>
      </c>
      <c r="P42" s="65"/>
      <c r="Q42" s="65"/>
      <c r="R42" s="65"/>
      <c r="S42" s="83">
        <f t="shared" si="15"/>
        <v>265.5</v>
      </c>
      <c r="T42" s="83">
        <f t="shared" si="16"/>
        <v>265.5</v>
      </c>
      <c r="U42" s="83">
        <f t="shared" si="17"/>
        <v>265.5</v>
      </c>
      <c r="V42" s="83"/>
      <c r="W42" s="83"/>
      <c r="X42" s="83"/>
      <c r="Y42" s="83">
        <f t="shared" si="11"/>
        <v>265.5</v>
      </c>
      <c r="Z42" s="83">
        <f t="shared" si="12"/>
        <v>265.5</v>
      </c>
      <c r="AA42" s="83">
        <f t="shared" si="13"/>
        <v>265.5</v>
      </c>
    </row>
    <row r="43" spans="1:27" s="3" customFormat="1" x14ac:dyDescent="0.2">
      <c r="A43" s="23" t="s">
        <v>72</v>
      </c>
      <c r="B43" s="26">
        <v>1</v>
      </c>
      <c r="C43" s="27">
        <v>0</v>
      </c>
      <c r="D43" s="26">
        <v>0</v>
      </c>
      <c r="E43" s="28">
        <v>82330</v>
      </c>
      <c r="F43" s="29">
        <v>800</v>
      </c>
      <c r="G43" s="30">
        <f t="shared" ref="G43:I43" si="37">G44</f>
        <v>265.5</v>
      </c>
      <c r="H43" s="30">
        <f t="shared" si="37"/>
        <v>265.5</v>
      </c>
      <c r="I43" s="30">
        <f t="shared" si="37"/>
        <v>265.5</v>
      </c>
      <c r="J43" s="30"/>
      <c r="K43" s="30"/>
      <c r="L43" s="30"/>
      <c r="M43" s="30">
        <f t="shared" si="6"/>
        <v>265.5</v>
      </c>
      <c r="N43" s="30">
        <f t="shared" si="7"/>
        <v>265.5</v>
      </c>
      <c r="O43" s="31">
        <f t="shared" si="8"/>
        <v>265.5</v>
      </c>
      <c r="P43" s="65"/>
      <c r="Q43" s="65"/>
      <c r="R43" s="65"/>
      <c r="S43" s="83">
        <f t="shared" si="15"/>
        <v>265.5</v>
      </c>
      <c r="T43" s="83">
        <f t="shared" si="16"/>
        <v>265.5</v>
      </c>
      <c r="U43" s="83">
        <f t="shared" si="17"/>
        <v>265.5</v>
      </c>
      <c r="V43" s="83"/>
      <c r="W43" s="83"/>
      <c r="X43" s="83"/>
      <c r="Y43" s="83">
        <f t="shared" si="11"/>
        <v>265.5</v>
      </c>
      <c r="Z43" s="83">
        <f t="shared" si="12"/>
        <v>265.5</v>
      </c>
      <c r="AA43" s="83">
        <f t="shared" si="13"/>
        <v>265.5</v>
      </c>
    </row>
    <row r="44" spans="1:27" s="3" customFormat="1" ht="33.75" x14ac:dyDescent="0.2">
      <c r="A44" s="23" t="s">
        <v>117</v>
      </c>
      <c r="B44" s="26">
        <v>1</v>
      </c>
      <c r="C44" s="27">
        <v>0</v>
      </c>
      <c r="D44" s="26">
        <v>0</v>
      </c>
      <c r="E44" s="28">
        <v>82330</v>
      </c>
      <c r="F44" s="29">
        <v>810</v>
      </c>
      <c r="G44" s="30">
        <v>265.5</v>
      </c>
      <c r="H44" s="30">
        <v>265.5</v>
      </c>
      <c r="I44" s="30">
        <v>265.5</v>
      </c>
      <c r="J44" s="30"/>
      <c r="K44" s="30"/>
      <c r="L44" s="30"/>
      <c r="M44" s="30">
        <f t="shared" si="6"/>
        <v>265.5</v>
      </c>
      <c r="N44" s="30">
        <f t="shared" si="7"/>
        <v>265.5</v>
      </c>
      <c r="O44" s="31">
        <f t="shared" si="8"/>
        <v>265.5</v>
      </c>
      <c r="P44" s="65"/>
      <c r="Q44" s="65"/>
      <c r="R44" s="65"/>
      <c r="S44" s="83">
        <f t="shared" si="15"/>
        <v>265.5</v>
      </c>
      <c r="T44" s="83">
        <f t="shared" si="16"/>
        <v>265.5</v>
      </c>
      <c r="U44" s="83">
        <f t="shared" si="17"/>
        <v>265.5</v>
      </c>
      <c r="V44" s="83"/>
      <c r="W44" s="83"/>
      <c r="X44" s="83"/>
      <c r="Y44" s="83">
        <f t="shared" si="11"/>
        <v>265.5</v>
      </c>
      <c r="Z44" s="83">
        <f t="shared" si="12"/>
        <v>265.5</v>
      </c>
      <c r="AA44" s="83">
        <f t="shared" si="13"/>
        <v>265.5</v>
      </c>
    </row>
    <row r="45" spans="1:27" s="3" customFormat="1" ht="33.75" x14ac:dyDescent="0.2">
      <c r="A45" s="34" t="s">
        <v>326</v>
      </c>
      <c r="B45" s="37" t="s">
        <v>173</v>
      </c>
      <c r="C45" s="38" t="s">
        <v>3</v>
      </c>
      <c r="D45" s="37" t="s">
        <v>2</v>
      </c>
      <c r="E45" s="39" t="s">
        <v>9</v>
      </c>
      <c r="F45" s="40" t="s">
        <v>7</v>
      </c>
      <c r="G45" s="41">
        <f>G46+G88+G107+G114+G125</f>
        <v>112280.2</v>
      </c>
      <c r="H45" s="41">
        <f t="shared" ref="H45:I45" si="38">H46+H88+H107+H114+H125</f>
        <v>96467.6</v>
      </c>
      <c r="I45" s="41">
        <f t="shared" si="38"/>
        <v>133860.1</v>
      </c>
      <c r="J45" s="41">
        <f>J46+J88+J107+J114+J125</f>
        <v>-29971.14</v>
      </c>
      <c r="K45" s="41">
        <f t="shared" ref="K45:L45" si="39">K46+K88+K107+K114+K125</f>
        <v>-33606.1</v>
      </c>
      <c r="L45" s="41">
        <f t="shared" si="39"/>
        <v>0</v>
      </c>
      <c r="M45" s="41">
        <f t="shared" si="6"/>
        <v>82309.06</v>
      </c>
      <c r="N45" s="41">
        <f t="shared" si="7"/>
        <v>62861.500000000007</v>
      </c>
      <c r="O45" s="42">
        <f t="shared" si="8"/>
        <v>133860.1</v>
      </c>
      <c r="P45" s="66">
        <f>P46+P88+P107+P114+P125</f>
        <v>9973.8628600000011</v>
      </c>
      <c r="Q45" s="66">
        <f t="shared" ref="Q45:R45" si="40">Q46+Q88+Q107+Q114+Q125</f>
        <v>-1901.9</v>
      </c>
      <c r="R45" s="66">
        <f t="shared" si="40"/>
        <v>-1901.9</v>
      </c>
      <c r="S45" s="64">
        <f t="shared" si="15"/>
        <v>92282.922859999991</v>
      </c>
      <c r="T45" s="64">
        <f t="shared" si="16"/>
        <v>60959.600000000006</v>
      </c>
      <c r="U45" s="64">
        <f t="shared" si="17"/>
        <v>131958.20000000001</v>
      </c>
      <c r="V45" s="64">
        <f>V46+V88+V107+V114+V125</f>
        <v>1861.2170599999999</v>
      </c>
      <c r="W45" s="64"/>
      <c r="X45" s="64"/>
      <c r="Y45" s="64">
        <f t="shared" si="11"/>
        <v>94144.139919999987</v>
      </c>
      <c r="Z45" s="64">
        <f t="shared" si="12"/>
        <v>60959.600000000006</v>
      </c>
      <c r="AA45" s="64">
        <f t="shared" si="13"/>
        <v>131958.20000000001</v>
      </c>
    </row>
    <row r="46" spans="1:27" s="3" customFormat="1" ht="33.75" x14ac:dyDescent="0.2">
      <c r="A46" s="34" t="s">
        <v>353</v>
      </c>
      <c r="B46" s="37" t="s">
        <v>173</v>
      </c>
      <c r="C46" s="38">
        <v>1</v>
      </c>
      <c r="D46" s="37" t="s">
        <v>2</v>
      </c>
      <c r="E46" s="39" t="s">
        <v>9</v>
      </c>
      <c r="F46" s="40"/>
      <c r="G46" s="41">
        <f>G50+G57+G64+G67+G73+G76+G79+G82+G47</f>
        <v>69323.3</v>
      </c>
      <c r="H46" s="41">
        <f t="shared" ref="H46:I46" si="41">H50+H57+H64+H67+H73+H76+H79+H82+H47</f>
        <v>56545.5</v>
      </c>
      <c r="I46" s="41">
        <f t="shared" si="41"/>
        <v>57636.5</v>
      </c>
      <c r="J46" s="41">
        <f>J85+J76</f>
        <v>5046.3599999999997</v>
      </c>
      <c r="K46" s="41"/>
      <c r="L46" s="41"/>
      <c r="M46" s="41">
        <f t="shared" si="6"/>
        <v>74369.66</v>
      </c>
      <c r="N46" s="41">
        <f t="shared" si="7"/>
        <v>56545.5</v>
      </c>
      <c r="O46" s="42">
        <f t="shared" si="8"/>
        <v>57636.5</v>
      </c>
      <c r="P46" s="66">
        <f>P64+P67+P70</f>
        <v>2931</v>
      </c>
      <c r="Q46" s="66"/>
      <c r="R46" s="66"/>
      <c r="S46" s="64">
        <f t="shared" si="15"/>
        <v>77300.66</v>
      </c>
      <c r="T46" s="64">
        <f t="shared" si="16"/>
        <v>56545.5</v>
      </c>
      <c r="U46" s="64">
        <f t="shared" si="17"/>
        <v>57636.5</v>
      </c>
      <c r="V46" s="64"/>
      <c r="W46" s="64"/>
      <c r="X46" s="64"/>
      <c r="Y46" s="64">
        <f t="shared" si="11"/>
        <v>77300.66</v>
      </c>
      <c r="Z46" s="64">
        <f t="shared" si="12"/>
        <v>56545.5</v>
      </c>
      <c r="AA46" s="64">
        <f t="shared" si="13"/>
        <v>57636.5</v>
      </c>
    </row>
    <row r="47" spans="1:27" s="3" customFormat="1" ht="45" x14ac:dyDescent="0.2">
      <c r="A47" s="23" t="s">
        <v>248</v>
      </c>
      <c r="B47" s="26" t="s">
        <v>173</v>
      </c>
      <c r="C47" s="27">
        <v>1</v>
      </c>
      <c r="D47" s="26" t="s">
        <v>2</v>
      </c>
      <c r="E47" s="28" t="s">
        <v>247</v>
      </c>
      <c r="F47" s="29" t="s">
        <v>7</v>
      </c>
      <c r="G47" s="30">
        <f t="shared" ref="G47:I48" si="42">G48</f>
        <v>5</v>
      </c>
      <c r="H47" s="30">
        <f t="shared" si="42"/>
        <v>5</v>
      </c>
      <c r="I47" s="30">
        <f t="shared" si="42"/>
        <v>5</v>
      </c>
      <c r="J47" s="30"/>
      <c r="K47" s="30"/>
      <c r="L47" s="30"/>
      <c r="M47" s="30">
        <f t="shared" si="6"/>
        <v>5</v>
      </c>
      <c r="N47" s="30">
        <f t="shared" si="7"/>
        <v>5</v>
      </c>
      <c r="O47" s="31">
        <f t="shared" si="8"/>
        <v>5</v>
      </c>
      <c r="P47" s="65"/>
      <c r="Q47" s="65"/>
      <c r="R47" s="65"/>
      <c r="S47" s="83">
        <f t="shared" si="15"/>
        <v>5</v>
      </c>
      <c r="T47" s="83">
        <f t="shared" si="16"/>
        <v>5</v>
      </c>
      <c r="U47" s="83">
        <f t="shared" si="17"/>
        <v>5</v>
      </c>
      <c r="V47" s="83"/>
      <c r="W47" s="83"/>
      <c r="X47" s="83"/>
      <c r="Y47" s="83">
        <f t="shared" si="11"/>
        <v>5</v>
      </c>
      <c r="Z47" s="83">
        <f t="shared" si="12"/>
        <v>5</v>
      </c>
      <c r="AA47" s="83">
        <f t="shared" si="13"/>
        <v>5</v>
      </c>
    </row>
    <row r="48" spans="1:27" s="3" customFormat="1" ht="22.5" x14ac:dyDescent="0.2">
      <c r="A48" s="23" t="s">
        <v>14</v>
      </c>
      <c r="B48" s="26" t="s">
        <v>173</v>
      </c>
      <c r="C48" s="27">
        <v>1</v>
      </c>
      <c r="D48" s="26" t="s">
        <v>2</v>
      </c>
      <c r="E48" s="28" t="s">
        <v>247</v>
      </c>
      <c r="F48" s="29">
        <v>200</v>
      </c>
      <c r="G48" s="30">
        <f t="shared" si="42"/>
        <v>5</v>
      </c>
      <c r="H48" s="30">
        <f t="shared" si="42"/>
        <v>5</v>
      </c>
      <c r="I48" s="30">
        <f t="shared" si="42"/>
        <v>5</v>
      </c>
      <c r="J48" s="30"/>
      <c r="K48" s="30"/>
      <c r="L48" s="30"/>
      <c r="M48" s="30">
        <f t="shared" si="6"/>
        <v>5</v>
      </c>
      <c r="N48" s="30">
        <f t="shared" si="7"/>
        <v>5</v>
      </c>
      <c r="O48" s="31">
        <f t="shared" si="8"/>
        <v>5</v>
      </c>
      <c r="P48" s="65"/>
      <c r="Q48" s="65"/>
      <c r="R48" s="65"/>
      <c r="S48" s="83">
        <f t="shared" si="15"/>
        <v>5</v>
      </c>
      <c r="T48" s="83">
        <f t="shared" si="16"/>
        <v>5</v>
      </c>
      <c r="U48" s="83">
        <f t="shared" si="17"/>
        <v>5</v>
      </c>
      <c r="V48" s="83"/>
      <c r="W48" s="83"/>
      <c r="X48" s="83"/>
      <c r="Y48" s="83">
        <f t="shared" si="11"/>
        <v>5</v>
      </c>
      <c r="Z48" s="83">
        <f t="shared" si="12"/>
        <v>5</v>
      </c>
      <c r="AA48" s="83">
        <f t="shared" si="13"/>
        <v>5</v>
      </c>
    </row>
    <row r="49" spans="1:27" s="3" customFormat="1" ht="22.5" x14ac:dyDescent="0.2">
      <c r="A49" s="23" t="s">
        <v>13</v>
      </c>
      <c r="B49" s="26" t="s">
        <v>173</v>
      </c>
      <c r="C49" s="27">
        <v>1</v>
      </c>
      <c r="D49" s="26" t="s">
        <v>2</v>
      </c>
      <c r="E49" s="28" t="s">
        <v>247</v>
      </c>
      <c r="F49" s="29">
        <v>240</v>
      </c>
      <c r="G49" s="30">
        <v>5</v>
      </c>
      <c r="H49" s="30">
        <v>5</v>
      </c>
      <c r="I49" s="30">
        <v>5</v>
      </c>
      <c r="J49" s="30"/>
      <c r="K49" s="30"/>
      <c r="L49" s="30"/>
      <c r="M49" s="30">
        <f t="shared" si="6"/>
        <v>5</v>
      </c>
      <c r="N49" s="30">
        <f t="shared" si="7"/>
        <v>5</v>
      </c>
      <c r="O49" s="31">
        <f t="shared" si="8"/>
        <v>5</v>
      </c>
      <c r="P49" s="65"/>
      <c r="Q49" s="65"/>
      <c r="R49" s="65"/>
      <c r="S49" s="83">
        <f t="shared" si="15"/>
        <v>5</v>
      </c>
      <c r="T49" s="83">
        <f t="shared" si="16"/>
        <v>5</v>
      </c>
      <c r="U49" s="83">
        <f t="shared" si="17"/>
        <v>5</v>
      </c>
      <c r="V49" s="83"/>
      <c r="W49" s="83"/>
      <c r="X49" s="83"/>
      <c r="Y49" s="83">
        <f t="shared" si="11"/>
        <v>5</v>
      </c>
      <c r="Z49" s="83">
        <f t="shared" si="12"/>
        <v>5</v>
      </c>
      <c r="AA49" s="83">
        <f t="shared" si="13"/>
        <v>5</v>
      </c>
    </row>
    <row r="50" spans="1:27" s="3" customFormat="1" ht="22.5" x14ac:dyDescent="0.2">
      <c r="A50" s="23" t="s">
        <v>15</v>
      </c>
      <c r="B50" s="26" t="s">
        <v>173</v>
      </c>
      <c r="C50" s="27">
        <v>1</v>
      </c>
      <c r="D50" s="26" t="s">
        <v>2</v>
      </c>
      <c r="E50" s="28" t="s">
        <v>11</v>
      </c>
      <c r="F50" s="29" t="s">
        <v>7</v>
      </c>
      <c r="G50" s="30">
        <f>G51+G53+G55</f>
        <v>7752.4</v>
      </c>
      <c r="H50" s="30">
        <f t="shared" ref="H50:I50" si="43">H51+H53+H55</f>
        <v>7985.5999999999995</v>
      </c>
      <c r="I50" s="30">
        <f t="shared" si="43"/>
        <v>8281.1</v>
      </c>
      <c r="J50" s="30"/>
      <c r="K50" s="30"/>
      <c r="L50" s="30"/>
      <c r="M50" s="30">
        <f t="shared" si="6"/>
        <v>7752.4</v>
      </c>
      <c r="N50" s="30">
        <f t="shared" si="7"/>
        <v>7985.5999999999995</v>
      </c>
      <c r="O50" s="31">
        <f t="shared" si="8"/>
        <v>8281.1</v>
      </c>
      <c r="P50" s="65"/>
      <c r="Q50" s="65"/>
      <c r="R50" s="65"/>
      <c r="S50" s="83">
        <f t="shared" si="15"/>
        <v>7752.4</v>
      </c>
      <c r="T50" s="83">
        <f t="shared" si="16"/>
        <v>7985.5999999999995</v>
      </c>
      <c r="U50" s="83">
        <f t="shared" si="17"/>
        <v>8281.1</v>
      </c>
      <c r="V50" s="83"/>
      <c r="W50" s="83"/>
      <c r="X50" s="83"/>
      <c r="Y50" s="83">
        <f t="shared" si="11"/>
        <v>7752.4</v>
      </c>
      <c r="Z50" s="83">
        <f t="shared" si="12"/>
        <v>7985.5999999999995</v>
      </c>
      <c r="AA50" s="83">
        <f t="shared" si="13"/>
        <v>8281.1</v>
      </c>
    </row>
    <row r="51" spans="1:27" s="3" customFormat="1" ht="45" x14ac:dyDescent="0.2">
      <c r="A51" s="23" t="s">
        <v>6</v>
      </c>
      <c r="B51" s="26" t="s">
        <v>173</v>
      </c>
      <c r="C51" s="27">
        <v>1</v>
      </c>
      <c r="D51" s="26" t="s">
        <v>2</v>
      </c>
      <c r="E51" s="28" t="s">
        <v>11</v>
      </c>
      <c r="F51" s="29">
        <v>100</v>
      </c>
      <c r="G51" s="30">
        <f>G52</f>
        <v>7534.2</v>
      </c>
      <c r="H51" s="30">
        <f>H52</f>
        <v>7767.4</v>
      </c>
      <c r="I51" s="30">
        <f>I52</f>
        <v>8062.9</v>
      </c>
      <c r="J51" s="30"/>
      <c r="K51" s="30"/>
      <c r="L51" s="30"/>
      <c r="M51" s="30">
        <f t="shared" si="6"/>
        <v>7534.2</v>
      </c>
      <c r="N51" s="30">
        <f t="shared" si="7"/>
        <v>7767.4</v>
      </c>
      <c r="O51" s="31">
        <f t="shared" si="8"/>
        <v>8062.9</v>
      </c>
      <c r="P51" s="65"/>
      <c r="Q51" s="65"/>
      <c r="R51" s="65"/>
      <c r="S51" s="83">
        <f t="shared" si="15"/>
        <v>7534.2</v>
      </c>
      <c r="T51" s="83">
        <f t="shared" si="16"/>
        <v>7767.4</v>
      </c>
      <c r="U51" s="83">
        <f t="shared" si="17"/>
        <v>8062.9</v>
      </c>
      <c r="V51" s="83"/>
      <c r="W51" s="83"/>
      <c r="X51" s="83"/>
      <c r="Y51" s="83">
        <f t="shared" si="11"/>
        <v>7534.2</v>
      </c>
      <c r="Z51" s="83">
        <f t="shared" si="12"/>
        <v>7767.4</v>
      </c>
      <c r="AA51" s="83">
        <f t="shared" si="13"/>
        <v>8062.9</v>
      </c>
    </row>
    <row r="52" spans="1:27" s="3" customFormat="1" ht="22.5" x14ac:dyDescent="0.2">
      <c r="A52" s="23" t="s">
        <v>5</v>
      </c>
      <c r="B52" s="26" t="s">
        <v>173</v>
      </c>
      <c r="C52" s="27">
        <v>1</v>
      </c>
      <c r="D52" s="26" t="s">
        <v>2</v>
      </c>
      <c r="E52" s="28" t="s">
        <v>11</v>
      </c>
      <c r="F52" s="29">
        <v>120</v>
      </c>
      <c r="G52" s="30">
        <v>7534.2</v>
      </c>
      <c r="H52" s="30">
        <v>7767.4</v>
      </c>
      <c r="I52" s="30">
        <v>8062.9</v>
      </c>
      <c r="J52" s="30"/>
      <c r="K52" s="30"/>
      <c r="L52" s="30"/>
      <c r="M52" s="30">
        <f t="shared" si="6"/>
        <v>7534.2</v>
      </c>
      <c r="N52" s="30">
        <f t="shared" si="7"/>
        <v>7767.4</v>
      </c>
      <c r="O52" s="31">
        <f t="shared" si="8"/>
        <v>8062.9</v>
      </c>
      <c r="P52" s="65"/>
      <c r="Q52" s="65"/>
      <c r="R52" s="65"/>
      <c r="S52" s="83">
        <f t="shared" si="15"/>
        <v>7534.2</v>
      </c>
      <c r="T52" s="83">
        <f t="shared" si="16"/>
        <v>7767.4</v>
      </c>
      <c r="U52" s="83">
        <f t="shared" si="17"/>
        <v>8062.9</v>
      </c>
      <c r="V52" s="83"/>
      <c r="W52" s="83"/>
      <c r="X52" s="83"/>
      <c r="Y52" s="83">
        <f t="shared" si="11"/>
        <v>7534.2</v>
      </c>
      <c r="Z52" s="83">
        <f t="shared" si="12"/>
        <v>7767.4</v>
      </c>
      <c r="AA52" s="83">
        <f t="shared" si="13"/>
        <v>8062.9</v>
      </c>
    </row>
    <row r="53" spans="1:27" s="3" customFormat="1" ht="22.5" x14ac:dyDescent="0.2">
      <c r="A53" s="23" t="s">
        <v>14</v>
      </c>
      <c r="B53" s="26" t="s">
        <v>173</v>
      </c>
      <c r="C53" s="27">
        <v>1</v>
      </c>
      <c r="D53" s="26" t="s">
        <v>2</v>
      </c>
      <c r="E53" s="28" t="s">
        <v>11</v>
      </c>
      <c r="F53" s="29">
        <v>200</v>
      </c>
      <c r="G53" s="30">
        <f>G54</f>
        <v>199.2</v>
      </c>
      <c r="H53" s="30">
        <f>H54</f>
        <v>199.2</v>
      </c>
      <c r="I53" s="30">
        <f>I54</f>
        <v>199.2</v>
      </c>
      <c r="J53" s="30"/>
      <c r="K53" s="30"/>
      <c r="L53" s="30"/>
      <c r="M53" s="30">
        <f t="shared" si="6"/>
        <v>199.2</v>
      </c>
      <c r="N53" s="30">
        <f t="shared" si="7"/>
        <v>199.2</v>
      </c>
      <c r="O53" s="31">
        <f t="shared" si="8"/>
        <v>199.2</v>
      </c>
      <c r="P53" s="65"/>
      <c r="Q53" s="65"/>
      <c r="R53" s="65"/>
      <c r="S53" s="83">
        <f t="shared" si="15"/>
        <v>199.2</v>
      </c>
      <c r="T53" s="83">
        <f t="shared" si="16"/>
        <v>199.2</v>
      </c>
      <c r="U53" s="83">
        <f t="shared" si="17"/>
        <v>199.2</v>
      </c>
      <c r="V53" s="83"/>
      <c r="W53" s="83"/>
      <c r="X53" s="83"/>
      <c r="Y53" s="83">
        <f t="shared" si="11"/>
        <v>199.2</v>
      </c>
      <c r="Z53" s="83">
        <f t="shared" si="12"/>
        <v>199.2</v>
      </c>
      <c r="AA53" s="83">
        <f t="shared" si="13"/>
        <v>199.2</v>
      </c>
    </row>
    <row r="54" spans="1:27" s="3" customFormat="1" ht="22.5" x14ac:dyDescent="0.2">
      <c r="A54" s="23" t="s">
        <v>13</v>
      </c>
      <c r="B54" s="26" t="s">
        <v>173</v>
      </c>
      <c r="C54" s="27">
        <v>1</v>
      </c>
      <c r="D54" s="26" t="s">
        <v>2</v>
      </c>
      <c r="E54" s="28" t="s">
        <v>11</v>
      </c>
      <c r="F54" s="29">
        <v>240</v>
      </c>
      <c r="G54" s="30">
        <v>199.2</v>
      </c>
      <c r="H54" s="30">
        <v>199.2</v>
      </c>
      <c r="I54" s="30">
        <v>199.2</v>
      </c>
      <c r="J54" s="30"/>
      <c r="K54" s="30"/>
      <c r="L54" s="30"/>
      <c r="M54" s="30">
        <f t="shared" si="6"/>
        <v>199.2</v>
      </c>
      <c r="N54" s="30">
        <f t="shared" si="7"/>
        <v>199.2</v>
      </c>
      <c r="O54" s="31">
        <f t="shared" si="8"/>
        <v>199.2</v>
      </c>
      <c r="P54" s="65"/>
      <c r="Q54" s="65"/>
      <c r="R54" s="65"/>
      <c r="S54" s="83">
        <f t="shared" si="15"/>
        <v>199.2</v>
      </c>
      <c r="T54" s="83">
        <f t="shared" si="16"/>
        <v>199.2</v>
      </c>
      <c r="U54" s="83">
        <f t="shared" si="17"/>
        <v>199.2</v>
      </c>
      <c r="V54" s="83"/>
      <c r="W54" s="83"/>
      <c r="X54" s="83"/>
      <c r="Y54" s="83">
        <f t="shared" si="11"/>
        <v>199.2</v>
      </c>
      <c r="Z54" s="83">
        <f t="shared" si="12"/>
        <v>199.2</v>
      </c>
      <c r="AA54" s="83">
        <f t="shared" si="13"/>
        <v>199.2</v>
      </c>
    </row>
    <row r="55" spans="1:27" s="3" customFormat="1" x14ac:dyDescent="0.2">
      <c r="A55" s="23" t="s">
        <v>72</v>
      </c>
      <c r="B55" s="26" t="s">
        <v>173</v>
      </c>
      <c r="C55" s="27">
        <v>1</v>
      </c>
      <c r="D55" s="26" t="s">
        <v>2</v>
      </c>
      <c r="E55" s="28" t="s">
        <v>11</v>
      </c>
      <c r="F55" s="29">
        <v>800</v>
      </c>
      <c r="G55" s="30">
        <f>G56</f>
        <v>19</v>
      </c>
      <c r="H55" s="30">
        <f>H56</f>
        <v>19</v>
      </c>
      <c r="I55" s="30">
        <f>I56</f>
        <v>19</v>
      </c>
      <c r="J55" s="30"/>
      <c r="K55" s="30"/>
      <c r="L55" s="30"/>
      <c r="M55" s="30">
        <f t="shared" si="6"/>
        <v>19</v>
      </c>
      <c r="N55" s="30">
        <f t="shared" si="7"/>
        <v>19</v>
      </c>
      <c r="O55" s="31">
        <f t="shared" si="8"/>
        <v>19</v>
      </c>
      <c r="P55" s="65"/>
      <c r="Q55" s="65"/>
      <c r="R55" s="65"/>
      <c r="S55" s="83">
        <f t="shared" si="15"/>
        <v>19</v>
      </c>
      <c r="T55" s="83">
        <f t="shared" si="16"/>
        <v>19</v>
      </c>
      <c r="U55" s="83">
        <f t="shared" si="17"/>
        <v>19</v>
      </c>
      <c r="V55" s="83"/>
      <c r="W55" s="83"/>
      <c r="X55" s="83"/>
      <c r="Y55" s="83">
        <f t="shared" si="11"/>
        <v>19</v>
      </c>
      <c r="Z55" s="83">
        <f t="shared" si="12"/>
        <v>19</v>
      </c>
      <c r="AA55" s="83">
        <f t="shared" si="13"/>
        <v>19</v>
      </c>
    </row>
    <row r="56" spans="1:27" s="3" customFormat="1" x14ac:dyDescent="0.2">
      <c r="A56" s="23" t="s">
        <v>71</v>
      </c>
      <c r="B56" s="26" t="s">
        <v>173</v>
      </c>
      <c r="C56" s="27">
        <v>1</v>
      </c>
      <c r="D56" s="26" t="s">
        <v>2</v>
      </c>
      <c r="E56" s="28" t="s">
        <v>11</v>
      </c>
      <c r="F56" s="29">
        <v>850</v>
      </c>
      <c r="G56" s="30">
        <v>19</v>
      </c>
      <c r="H56" s="30">
        <v>19</v>
      </c>
      <c r="I56" s="30">
        <v>19</v>
      </c>
      <c r="J56" s="30"/>
      <c r="K56" s="30"/>
      <c r="L56" s="30"/>
      <c r="M56" s="30">
        <f t="shared" si="6"/>
        <v>19</v>
      </c>
      <c r="N56" s="30">
        <f t="shared" si="7"/>
        <v>19</v>
      </c>
      <c r="O56" s="31">
        <f t="shared" si="8"/>
        <v>19</v>
      </c>
      <c r="P56" s="65"/>
      <c r="Q56" s="65"/>
      <c r="R56" s="65"/>
      <c r="S56" s="83">
        <f t="shared" si="15"/>
        <v>19</v>
      </c>
      <c r="T56" s="83">
        <f t="shared" si="16"/>
        <v>19</v>
      </c>
      <c r="U56" s="83">
        <f t="shared" si="17"/>
        <v>19</v>
      </c>
      <c r="V56" s="83"/>
      <c r="W56" s="83"/>
      <c r="X56" s="83"/>
      <c r="Y56" s="83">
        <f t="shared" si="11"/>
        <v>19</v>
      </c>
      <c r="Z56" s="83">
        <f t="shared" si="12"/>
        <v>19</v>
      </c>
      <c r="AA56" s="83">
        <f t="shared" si="13"/>
        <v>19</v>
      </c>
    </row>
    <row r="57" spans="1:27" s="3" customFormat="1" ht="22.5" x14ac:dyDescent="0.2">
      <c r="A57" s="23" t="s">
        <v>74</v>
      </c>
      <c r="B57" s="26" t="s">
        <v>173</v>
      </c>
      <c r="C57" s="27">
        <v>1</v>
      </c>
      <c r="D57" s="26" t="s">
        <v>2</v>
      </c>
      <c r="E57" s="28" t="s">
        <v>70</v>
      </c>
      <c r="F57" s="29" t="s">
        <v>7</v>
      </c>
      <c r="G57" s="30">
        <f>G58+G60+G62</f>
        <v>9604.7000000000007</v>
      </c>
      <c r="H57" s="30">
        <f>H58+H60+H62</f>
        <v>9888.5999999999985</v>
      </c>
      <c r="I57" s="30">
        <f>I58+I60+I62</f>
        <v>10244.099999999999</v>
      </c>
      <c r="J57" s="30"/>
      <c r="K57" s="30"/>
      <c r="L57" s="30"/>
      <c r="M57" s="30">
        <f t="shared" si="6"/>
        <v>9604.7000000000007</v>
      </c>
      <c r="N57" s="30">
        <f t="shared" si="7"/>
        <v>9888.5999999999985</v>
      </c>
      <c r="O57" s="31">
        <f t="shared" si="8"/>
        <v>10244.099999999999</v>
      </c>
      <c r="P57" s="65"/>
      <c r="Q57" s="65"/>
      <c r="R57" s="65"/>
      <c r="S57" s="83">
        <f t="shared" si="15"/>
        <v>9604.7000000000007</v>
      </c>
      <c r="T57" s="83">
        <f t="shared" si="16"/>
        <v>9888.5999999999985</v>
      </c>
      <c r="U57" s="83">
        <f t="shared" si="17"/>
        <v>10244.099999999999</v>
      </c>
      <c r="V57" s="83"/>
      <c r="W57" s="83"/>
      <c r="X57" s="83"/>
      <c r="Y57" s="83">
        <f t="shared" si="11"/>
        <v>9604.7000000000007</v>
      </c>
      <c r="Z57" s="83">
        <f t="shared" si="12"/>
        <v>9888.5999999999985</v>
      </c>
      <c r="AA57" s="83">
        <f t="shared" si="13"/>
        <v>10244.099999999999</v>
      </c>
    </row>
    <row r="58" spans="1:27" s="3" customFormat="1" ht="45" x14ac:dyDescent="0.2">
      <c r="A58" s="23" t="s">
        <v>6</v>
      </c>
      <c r="B58" s="26" t="s">
        <v>173</v>
      </c>
      <c r="C58" s="27">
        <v>1</v>
      </c>
      <c r="D58" s="26" t="s">
        <v>2</v>
      </c>
      <c r="E58" s="28" t="s">
        <v>70</v>
      </c>
      <c r="F58" s="29">
        <v>100</v>
      </c>
      <c r="G58" s="30">
        <f>G59</f>
        <v>8859.5</v>
      </c>
      <c r="H58" s="30">
        <f>H59</f>
        <v>9143.2999999999993</v>
      </c>
      <c r="I58" s="30">
        <f>I59</f>
        <v>9498.7999999999993</v>
      </c>
      <c r="J58" s="30"/>
      <c r="K58" s="30"/>
      <c r="L58" s="30"/>
      <c r="M58" s="30">
        <f t="shared" si="6"/>
        <v>8859.5</v>
      </c>
      <c r="N58" s="30">
        <f t="shared" si="7"/>
        <v>9143.2999999999993</v>
      </c>
      <c r="O58" s="31">
        <f t="shared" si="8"/>
        <v>9498.7999999999993</v>
      </c>
      <c r="P58" s="65"/>
      <c r="Q58" s="65"/>
      <c r="R58" s="65"/>
      <c r="S58" s="83">
        <f t="shared" si="15"/>
        <v>8859.5</v>
      </c>
      <c r="T58" s="83">
        <f t="shared" si="16"/>
        <v>9143.2999999999993</v>
      </c>
      <c r="U58" s="83">
        <f t="shared" si="17"/>
        <v>9498.7999999999993</v>
      </c>
      <c r="V58" s="83"/>
      <c r="W58" s="83"/>
      <c r="X58" s="83"/>
      <c r="Y58" s="83">
        <f t="shared" si="11"/>
        <v>8859.5</v>
      </c>
      <c r="Z58" s="83">
        <f t="shared" si="12"/>
        <v>9143.2999999999993</v>
      </c>
      <c r="AA58" s="83">
        <f t="shared" si="13"/>
        <v>9498.7999999999993</v>
      </c>
    </row>
    <row r="59" spans="1:27" s="3" customFormat="1" x14ac:dyDescent="0.2">
      <c r="A59" s="23" t="s">
        <v>73</v>
      </c>
      <c r="B59" s="26" t="s">
        <v>173</v>
      </c>
      <c r="C59" s="27">
        <v>1</v>
      </c>
      <c r="D59" s="26" t="s">
        <v>2</v>
      </c>
      <c r="E59" s="28" t="s">
        <v>70</v>
      </c>
      <c r="F59" s="29">
        <v>110</v>
      </c>
      <c r="G59" s="30">
        <v>8859.5</v>
      </c>
      <c r="H59" s="30">
        <v>9143.2999999999993</v>
      </c>
      <c r="I59" s="30">
        <v>9498.7999999999993</v>
      </c>
      <c r="J59" s="30"/>
      <c r="K59" s="30"/>
      <c r="L59" s="30"/>
      <c r="M59" s="30">
        <f t="shared" si="6"/>
        <v>8859.5</v>
      </c>
      <c r="N59" s="30">
        <f t="shared" si="7"/>
        <v>9143.2999999999993</v>
      </c>
      <c r="O59" s="31">
        <f t="shared" si="8"/>
        <v>9498.7999999999993</v>
      </c>
      <c r="P59" s="65"/>
      <c r="Q59" s="65"/>
      <c r="R59" s="65"/>
      <c r="S59" s="83">
        <f t="shared" si="15"/>
        <v>8859.5</v>
      </c>
      <c r="T59" s="83">
        <f t="shared" si="16"/>
        <v>9143.2999999999993</v>
      </c>
      <c r="U59" s="83">
        <f t="shared" si="17"/>
        <v>9498.7999999999993</v>
      </c>
      <c r="V59" s="83"/>
      <c r="W59" s="83"/>
      <c r="X59" s="83"/>
      <c r="Y59" s="83">
        <f t="shared" si="11"/>
        <v>8859.5</v>
      </c>
      <c r="Z59" s="83">
        <f t="shared" si="12"/>
        <v>9143.2999999999993</v>
      </c>
      <c r="AA59" s="83">
        <f t="shared" si="13"/>
        <v>9498.7999999999993</v>
      </c>
    </row>
    <row r="60" spans="1:27" s="3" customFormat="1" ht="22.5" x14ac:dyDescent="0.2">
      <c r="A60" s="23" t="s">
        <v>14</v>
      </c>
      <c r="B60" s="26" t="s">
        <v>173</v>
      </c>
      <c r="C60" s="27">
        <v>1</v>
      </c>
      <c r="D60" s="26" t="s">
        <v>2</v>
      </c>
      <c r="E60" s="28" t="s">
        <v>70</v>
      </c>
      <c r="F60" s="29">
        <v>200</v>
      </c>
      <c r="G60" s="30">
        <f>G61</f>
        <v>665.2</v>
      </c>
      <c r="H60" s="30">
        <f>H61</f>
        <v>665.3</v>
      </c>
      <c r="I60" s="30">
        <f>I61</f>
        <v>665.3</v>
      </c>
      <c r="J60" s="30"/>
      <c r="K60" s="30"/>
      <c r="L60" s="30"/>
      <c r="M60" s="30">
        <f t="shared" si="6"/>
        <v>665.2</v>
      </c>
      <c r="N60" s="30">
        <f t="shared" si="7"/>
        <v>665.3</v>
      </c>
      <c r="O60" s="31">
        <f t="shared" si="8"/>
        <v>665.3</v>
      </c>
      <c r="P60" s="65"/>
      <c r="Q60" s="65"/>
      <c r="R60" s="65"/>
      <c r="S60" s="83">
        <f t="shared" si="15"/>
        <v>665.2</v>
      </c>
      <c r="T60" s="83">
        <f t="shared" si="16"/>
        <v>665.3</v>
      </c>
      <c r="U60" s="83">
        <f t="shared" si="17"/>
        <v>665.3</v>
      </c>
      <c r="V60" s="83"/>
      <c r="W60" s="83"/>
      <c r="X60" s="83"/>
      <c r="Y60" s="83">
        <f t="shared" si="11"/>
        <v>665.2</v>
      </c>
      <c r="Z60" s="83">
        <f t="shared" si="12"/>
        <v>665.3</v>
      </c>
      <c r="AA60" s="83">
        <f t="shared" si="13"/>
        <v>665.3</v>
      </c>
    </row>
    <row r="61" spans="1:27" s="3" customFormat="1" ht="22.5" x14ac:dyDescent="0.2">
      <c r="A61" s="23" t="s">
        <v>13</v>
      </c>
      <c r="B61" s="26" t="s">
        <v>173</v>
      </c>
      <c r="C61" s="27">
        <v>1</v>
      </c>
      <c r="D61" s="26" t="s">
        <v>2</v>
      </c>
      <c r="E61" s="28" t="s">
        <v>70</v>
      </c>
      <c r="F61" s="29">
        <v>240</v>
      </c>
      <c r="G61" s="30">
        <v>665.2</v>
      </c>
      <c r="H61" s="30">
        <v>665.3</v>
      </c>
      <c r="I61" s="30">
        <v>665.3</v>
      </c>
      <c r="J61" s="30"/>
      <c r="K61" s="30"/>
      <c r="L61" s="30"/>
      <c r="M61" s="30">
        <f t="shared" si="6"/>
        <v>665.2</v>
      </c>
      <c r="N61" s="30">
        <f t="shared" si="7"/>
        <v>665.3</v>
      </c>
      <c r="O61" s="31">
        <f t="shared" si="8"/>
        <v>665.3</v>
      </c>
      <c r="P61" s="65"/>
      <c r="Q61" s="65"/>
      <c r="R61" s="65"/>
      <c r="S61" s="83">
        <f t="shared" si="15"/>
        <v>665.2</v>
      </c>
      <c r="T61" s="83">
        <f t="shared" si="16"/>
        <v>665.3</v>
      </c>
      <c r="U61" s="83">
        <f t="shared" si="17"/>
        <v>665.3</v>
      </c>
      <c r="V61" s="83"/>
      <c r="W61" s="83"/>
      <c r="X61" s="83"/>
      <c r="Y61" s="83">
        <f t="shared" si="11"/>
        <v>665.2</v>
      </c>
      <c r="Z61" s="83">
        <f t="shared" si="12"/>
        <v>665.3</v>
      </c>
      <c r="AA61" s="83">
        <f t="shared" si="13"/>
        <v>665.3</v>
      </c>
    </row>
    <row r="62" spans="1:27" s="3" customFormat="1" x14ac:dyDescent="0.2">
      <c r="A62" s="23" t="s">
        <v>72</v>
      </c>
      <c r="B62" s="26" t="s">
        <v>173</v>
      </c>
      <c r="C62" s="27">
        <v>1</v>
      </c>
      <c r="D62" s="26" t="s">
        <v>2</v>
      </c>
      <c r="E62" s="28" t="s">
        <v>70</v>
      </c>
      <c r="F62" s="29">
        <v>800</v>
      </c>
      <c r="G62" s="30">
        <f>G63</f>
        <v>80</v>
      </c>
      <c r="H62" s="30">
        <f>H63</f>
        <v>80</v>
      </c>
      <c r="I62" s="30">
        <f>I63</f>
        <v>80</v>
      </c>
      <c r="J62" s="30"/>
      <c r="K62" s="30"/>
      <c r="L62" s="30"/>
      <c r="M62" s="30">
        <f t="shared" si="6"/>
        <v>80</v>
      </c>
      <c r="N62" s="30">
        <f t="shared" si="7"/>
        <v>80</v>
      </c>
      <c r="O62" s="31">
        <f t="shared" si="8"/>
        <v>80</v>
      </c>
      <c r="P62" s="65"/>
      <c r="Q62" s="65"/>
      <c r="R62" s="65"/>
      <c r="S62" s="83">
        <f t="shared" si="15"/>
        <v>80</v>
      </c>
      <c r="T62" s="83">
        <f t="shared" si="16"/>
        <v>80</v>
      </c>
      <c r="U62" s="83">
        <f t="shared" si="17"/>
        <v>80</v>
      </c>
      <c r="V62" s="83"/>
      <c r="W62" s="83"/>
      <c r="X62" s="83"/>
      <c r="Y62" s="83">
        <f t="shared" si="11"/>
        <v>80</v>
      </c>
      <c r="Z62" s="83">
        <f t="shared" si="12"/>
        <v>80</v>
      </c>
      <c r="AA62" s="83">
        <f t="shared" si="13"/>
        <v>80</v>
      </c>
    </row>
    <row r="63" spans="1:27" s="3" customFormat="1" x14ac:dyDescent="0.2">
      <c r="A63" s="23" t="s">
        <v>71</v>
      </c>
      <c r="B63" s="26" t="s">
        <v>173</v>
      </c>
      <c r="C63" s="27">
        <v>1</v>
      </c>
      <c r="D63" s="26" t="s">
        <v>2</v>
      </c>
      <c r="E63" s="28" t="s">
        <v>70</v>
      </c>
      <c r="F63" s="29">
        <v>850</v>
      </c>
      <c r="G63" s="30">
        <v>80</v>
      </c>
      <c r="H63" s="30">
        <v>80</v>
      </c>
      <c r="I63" s="30">
        <v>80</v>
      </c>
      <c r="J63" s="30"/>
      <c r="K63" s="30"/>
      <c r="L63" s="30"/>
      <c r="M63" s="30">
        <f t="shared" si="6"/>
        <v>80</v>
      </c>
      <c r="N63" s="30">
        <f t="shared" si="7"/>
        <v>80</v>
      </c>
      <c r="O63" s="31">
        <f t="shared" si="8"/>
        <v>80</v>
      </c>
      <c r="P63" s="65"/>
      <c r="Q63" s="65"/>
      <c r="R63" s="65"/>
      <c r="S63" s="83">
        <f t="shared" si="15"/>
        <v>80</v>
      </c>
      <c r="T63" s="83">
        <f t="shared" si="16"/>
        <v>80</v>
      </c>
      <c r="U63" s="83">
        <f t="shared" si="17"/>
        <v>80</v>
      </c>
      <c r="V63" s="83"/>
      <c r="W63" s="83"/>
      <c r="X63" s="83"/>
      <c r="Y63" s="83">
        <f t="shared" si="11"/>
        <v>80</v>
      </c>
      <c r="Z63" s="83">
        <f t="shared" si="12"/>
        <v>80</v>
      </c>
      <c r="AA63" s="83">
        <f t="shared" si="13"/>
        <v>80</v>
      </c>
    </row>
    <row r="64" spans="1:27" s="3" customFormat="1" ht="45" x14ac:dyDescent="0.2">
      <c r="A64" s="23" t="s">
        <v>359</v>
      </c>
      <c r="B64" s="26">
        <v>2</v>
      </c>
      <c r="C64" s="27">
        <v>1</v>
      </c>
      <c r="D64" s="26">
        <v>0</v>
      </c>
      <c r="E64" s="28">
        <v>80310</v>
      </c>
      <c r="F64" s="29"/>
      <c r="G64" s="30">
        <f>G65</f>
        <v>4400</v>
      </c>
      <c r="H64" s="30">
        <f t="shared" ref="H64:I65" si="44">H65</f>
        <v>0</v>
      </c>
      <c r="I64" s="30">
        <f t="shared" si="44"/>
        <v>0</v>
      </c>
      <c r="J64" s="30"/>
      <c r="K64" s="30"/>
      <c r="L64" s="30"/>
      <c r="M64" s="30">
        <f t="shared" si="6"/>
        <v>4400</v>
      </c>
      <c r="N64" s="30">
        <f t="shared" si="7"/>
        <v>0</v>
      </c>
      <c r="O64" s="31">
        <f t="shared" si="8"/>
        <v>0</v>
      </c>
      <c r="P64" s="65">
        <f>P65</f>
        <v>435</v>
      </c>
      <c r="Q64" s="65"/>
      <c r="R64" s="65"/>
      <c r="S64" s="83">
        <f t="shared" si="15"/>
        <v>4835</v>
      </c>
      <c r="T64" s="83">
        <f t="shared" si="16"/>
        <v>0</v>
      </c>
      <c r="U64" s="83">
        <f t="shared" si="17"/>
        <v>0</v>
      </c>
      <c r="V64" s="83"/>
      <c r="W64" s="83"/>
      <c r="X64" s="83"/>
      <c r="Y64" s="83">
        <f t="shared" si="11"/>
        <v>4835</v>
      </c>
      <c r="Z64" s="83">
        <f t="shared" si="12"/>
        <v>0</v>
      </c>
      <c r="AA64" s="83">
        <f t="shared" si="13"/>
        <v>0</v>
      </c>
    </row>
    <row r="65" spans="1:27" s="3" customFormat="1" ht="22.5" x14ac:dyDescent="0.2">
      <c r="A65" s="23" t="s">
        <v>103</v>
      </c>
      <c r="B65" s="26">
        <v>2</v>
      </c>
      <c r="C65" s="27">
        <v>1</v>
      </c>
      <c r="D65" s="26">
        <v>0</v>
      </c>
      <c r="E65" s="28">
        <v>80310</v>
      </c>
      <c r="F65" s="29">
        <v>400</v>
      </c>
      <c r="G65" s="30">
        <f>G66</f>
        <v>4400</v>
      </c>
      <c r="H65" s="30">
        <f t="shared" si="44"/>
        <v>0</v>
      </c>
      <c r="I65" s="30">
        <f t="shared" si="44"/>
        <v>0</v>
      </c>
      <c r="J65" s="30"/>
      <c r="K65" s="30"/>
      <c r="L65" s="30"/>
      <c r="M65" s="30">
        <f t="shared" si="6"/>
        <v>4400</v>
      </c>
      <c r="N65" s="30">
        <f t="shared" si="7"/>
        <v>0</v>
      </c>
      <c r="O65" s="31">
        <f t="shared" si="8"/>
        <v>0</v>
      </c>
      <c r="P65" s="65">
        <f>P66</f>
        <v>435</v>
      </c>
      <c r="Q65" s="65"/>
      <c r="R65" s="65"/>
      <c r="S65" s="83">
        <f t="shared" si="15"/>
        <v>4835</v>
      </c>
      <c r="T65" s="83">
        <f t="shared" si="16"/>
        <v>0</v>
      </c>
      <c r="U65" s="83">
        <f t="shared" si="17"/>
        <v>0</v>
      </c>
      <c r="V65" s="83"/>
      <c r="W65" s="83"/>
      <c r="X65" s="83"/>
      <c r="Y65" s="83">
        <f t="shared" si="11"/>
        <v>4835</v>
      </c>
      <c r="Z65" s="83">
        <f t="shared" si="12"/>
        <v>0</v>
      </c>
      <c r="AA65" s="83">
        <f t="shared" si="13"/>
        <v>0</v>
      </c>
    </row>
    <row r="66" spans="1:27" s="3" customFormat="1" x14ac:dyDescent="0.2">
      <c r="A66" s="23" t="s">
        <v>102</v>
      </c>
      <c r="B66" s="26">
        <v>2</v>
      </c>
      <c r="C66" s="27">
        <v>1</v>
      </c>
      <c r="D66" s="26">
        <v>0</v>
      </c>
      <c r="E66" s="28">
        <v>80310</v>
      </c>
      <c r="F66" s="29">
        <v>410</v>
      </c>
      <c r="G66" s="30">
        <v>4400</v>
      </c>
      <c r="H66" s="30">
        <v>0</v>
      </c>
      <c r="I66" s="30">
        <v>0</v>
      </c>
      <c r="J66" s="30"/>
      <c r="K66" s="30"/>
      <c r="L66" s="30"/>
      <c r="M66" s="30">
        <f t="shared" si="6"/>
        <v>4400</v>
      </c>
      <c r="N66" s="30">
        <f t="shared" si="7"/>
        <v>0</v>
      </c>
      <c r="O66" s="31">
        <f t="shared" si="8"/>
        <v>0</v>
      </c>
      <c r="P66" s="65">
        <v>435</v>
      </c>
      <c r="Q66" s="65"/>
      <c r="R66" s="65"/>
      <c r="S66" s="83">
        <f t="shared" si="15"/>
        <v>4835</v>
      </c>
      <c r="T66" s="83">
        <f t="shared" si="16"/>
        <v>0</v>
      </c>
      <c r="U66" s="83">
        <f t="shared" si="17"/>
        <v>0</v>
      </c>
      <c r="V66" s="83"/>
      <c r="W66" s="83"/>
      <c r="X66" s="83"/>
      <c r="Y66" s="83">
        <f t="shared" si="11"/>
        <v>4835</v>
      </c>
      <c r="Z66" s="83">
        <f t="shared" si="12"/>
        <v>0</v>
      </c>
      <c r="AA66" s="83">
        <f t="shared" si="13"/>
        <v>0</v>
      </c>
    </row>
    <row r="67" spans="1:27" s="3" customFormat="1" ht="33.75" x14ac:dyDescent="0.2">
      <c r="A67" s="23" t="s">
        <v>357</v>
      </c>
      <c r="B67" s="26" t="s">
        <v>173</v>
      </c>
      <c r="C67" s="27">
        <v>1</v>
      </c>
      <c r="D67" s="26" t="s">
        <v>2</v>
      </c>
      <c r="E67" s="28">
        <v>80320</v>
      </c>
      <c r="F67" s="29"/>
      <c r="G67" s="30">
        <f>G68</f>
        <v>4100</v>
      </c>
      <c r="H67" s="30">
        <f t="shared" ref="H67:I68" si="45">H68</f>
        <v>0</v>
      </c>
      <c r="I67" s="30">
        <f t="shared" si="45"/>
        <v>0</v>
      </c>
      <c r="J67" s="30"/>
      <c r="K67" s="30"/>
      <c r="L67" s="30"/>
      <c r="M67" s="30">
        <f t="shared" si="6"/>
        <v>4100</v>
      </c>
      <c r="N67" s="30">
        <f t="shared" si="7"/>
        <v>0</v>
      </c>
      <c r="O67" s="31">
        <f t="shared" si="8"/>
        <v>0</v>
      </c>
      <c r="P67" s="65">
        <f>P68</f>
        <v>396</v>
      </c>
      <c r="Q67" s="65"/>
      <c r="R67" s="65"/>
      <c r="S67" s="83">
        <f t="shared" si="15"/>
        <v>4496</v>
      </c>
      <c r="T67" s="83">
        <f t="shared" si="16"/>
        <v>0</v>
      </c>
      <c r="U67" s="83">
        <f t="shared" si="17"/>
        <v>0</v>
      </c>
      <c r="V67" s="83"/>
      <c r="W67" s="83"/>
      <c r="X67" s="83"/>
      <c r="Y67" s="83">
        <f t="shared" si="11"/>
        <v>4496</v>
      </c>
      <c r="Z67" s="83">
        <f t="shared" si="12"/>
        <v>0</v>
      </c>
      <c r="AA67" s="83">
        <f t="shared" si="13"/>
        <v>0</v>
      </c>
    </row>
    <row r="68" spans="1:27" s="3" customFormat="1" ht="22.5" x14ac:dyDescent="0.2">
      <c r="A68" s="23" t="s">
        <v>103</v>
      </c>
      <c r="B68" s="26" t="s">
        <v>173</v>
      </c>
      <c r="C68" s="27">
        <v>1</v>
      </c>
      <c r="D68" s="26" t="s">
        <v>2</v>
      </c>
      <c r="E68" s="28">
        <v>80320</v>
      </c>
      <c r="F68" s="29">
        <v>400</v>
      </c>
      <c r="G68" s="30">
        <f>G69</f>
        <v>4100</v>
      </c>
      <c r="H68" s="30">
        <f t="shared" si="45"/>
        <v>0</v>
      </c>
      <c r="I68" s="30">
        <f t="shared" si="45"/>
        <v>0</v>
      </c>
      <c r="J68" s="30"/>
      <c r="K68" s="30"/>
      <c r="L68" s="30"/>
      <c r="M68" s="30">
        <f t="shared" si="6"/>
        <v>4100</v>
      </c>
      <c r="N68" s="30">
        <f t="shared" si="7"/>
        <v>0</v>
      </c>
      <c r="O68" s="31">
        <f t="shared" si="8"/>
        <v>0</v>
      </c>
      <c r="P68" s="65">
        <f>P69</f>
        <v>396</v>
      </c>
      <c r="Q68" s="65"/>
      <c r="R68" s="65"/>
      <c r="S68" s="83">
        <f t="shared" si="15"/>
        <v>4496</v>
      </c>
      <c r="T68" s="83">
        <f t="shared" si="16"/>
        <v>0</v>
      </c>
      <c r="U68" s="83">
        <f t="shared" si="17"/>
        <v>0</v>
      </c>
      <c r="V68" s="83"/>
      <c r="W68" s="83"/>
      <c r="X68" s="83"/>
      <c r="Y68" s="83">
        <f t="shared" si="11"/>
        <v>4496</v>
      </c>
      <c r="Z68" s="83">
        <f t="shared" si="12"/>
        <v>0</v>
      </c>
      <c r="AA68" s="83">
        <f t="shared" si="13"/>
        <v>0</v>
      </c>
    </row>
    <row r="69" spans="1:27" s="3" customFormat="1" x14ac:dyDescent="0.2">
      <c r="A69" s="23" t="s">
        <v>102</v>
      </c>
      <c r="B69" s="26" t="s">
        <v>173</v>
      </c>
      <c r="C69" s="27">
        <v>1</v>
      </c>
      <c r="D69" s="26" t="s">
        <v>2</v>
      </c>
      <c r="E69" s="28">
        <v>80320</v>
      </c>
      <c r="F69" s="29">
        <v>410</v>
      </c>
      <c r="G69" s="30">
        <v>4100</v>
      </c>
      <c r="H69" s="30">
        <v>0</v>
      </c>
      <c r="I69" s="30">
        <v>0</v>
      </c>
      <c r="J69" s="30"/>
      <c r="K69" s="30"/>
      <c r="L69" s="30"/>
      <c r="M69" s="30">
        <f t="shared" si="6"/>
        <v>4100</v>
      </c>
      <c r="N69" s="30">
        <f t="shared" si="7"/>
        <v>0</v>
      </c>
      <c r="O69" s="31">
        <f t="shared" si="8"/>
        <v>0</v>
      </c>
      <c r="P69" s="65">
        <v>396</v>
      </c>
      <c r="Q69" s="65"/>
      <c r="R69" s="65"/>
      <c r="S69" s="83">
        <f t="shared" si="15"/>
        <v>4496</v>
      </c>
      <c r="T69" s="83">
        <f t="shared" si="16"/>
        <v>0</v>
      </c>
      <c r="U69" s="83">
        <f t="shared" si="17"/>
        <v>0</v>
      </c>
      <c r="V69" s="83"/>
      <c r="W69" s="83"/>
      <c r="X69" s="83"/>
      <c r="Y69" s="83">
        <f t="shared" si="11"/>
        <v>4496</v>
      </c>
      <c r="Z69" s="83">
        <f t="shared" si="12"/>
        <v>0</v>
      </c>
      <c r="AA69" s="83">
        <f t="shared" si="13"/>
        <v>0</v>
      </c>
    </row>
    <row r="70" spans="1:27" s="3" customFormat="1" ht="33.75" x14ac:dyDescent="0.2">
      <c r="A70" s="23" t="s">
        <v>417</v>
      </c>
      <c r="B70" s="26">
        <v>2</v>
      </c>
      <c r="C70" s="27">
        <v>1</v>
      </c>
      <c r="D70" s="26">
        <v>0</v>
      </c>
      <c r="E70" s="28">
        <v>80330</v>
      </c>
      <c r="F70" s="29"/>
      <c r="G70" s="30"/>
      <c r="H70" s="30"/>
      <c r="I70" s="30"/>
      <c r="J70" s="30"/>
      <c r="K70" s="30"/>
      <c r="L70" s="30"/>
      <c r="M70" s="30"/>
      <c r="N70" s="30"/>
      <c r="O70" s="31"/>
      <c r="P70" s="65">
        <f>P71</f>
        <v>2100</v>
      </c>
      <c r="Q70" s="65">
        <v>0</v>
      </c>
      <c r="R70" s="65">
        <v>0</v>
      </c>
      <c r="S70" s="83">
        <f>M70+P70</f>
        <v>2100</v>
      </c>
      <c r="T70" s="83">
        <f t="shared" si="16"/>
        <v>0</v>
      </c>
      <c r="U70" s="83">
        <f t="shared" si="17"/>
        <v>0</v>
      </c>
      <c r="V70" s="83"/>
      <c r="W70" s="83"/>
      <c r="X70" s="83"/>
      <c r="Y70" s="83">
        <f t="shared" si="11"/>
        <v>2100</v>
      </c>
      <c r="Z70" s="83">
        <f t="shared" si="12"/>
        <v>0</v>
      </c>
      <c r="AA70" s="83">
        <f t="shared" si="13"/>
        <v>0</v>
      </c>
    </row>
    <row r="71" spans="1:27" s="3" customFormat="1" ht="22.5" x14ac:dyDescent="0.2">
      <c r="A71" s="23" t="s">
        <v>14</v>
      </c>
      <c r="B71" s="26">
        <v>2</v>
      </c>
      <c r="C71" s="27">
        <v>1</v>
      </c>
      <c r="D71" s="26">
        <v>0</v>
      </c>
      <c r="E71" s="28">
        <v>80330</v>
      </c>
      <c r="F71" s="29">
        <v>200</v>
      </c>
      <c r="G71" s="30"/>
      <c r="H71" s="30"/>
      <c r="I71" s="30"/>
      <c r="J71" s="30"/>
      <c r="K71" s="30"/>
      <c r="L71" s="30"/>
      <c r="M71" s="30"/>
      <c r="N71" s="30"/>
      <c r="O71" s="31"/>
      <c r="P71" s="65">
        <f>P72</f>
        <v>2100</v>
      </c>
      <c r="Q71" s="65">
        <v>0</v>
      </c>
      <c r="R71" s="65">
        <v>0</v>
      </c>
      <c r="S71" s="83">
        <f t="shared" ref="S71:S72" si="46">M71+P71</f>
        <v>2100</v>
      </c>
      <c r="T71" s="83">
        <f t="shared" ref="T71:T72" si="47">N71+Q71</f>
        <v>0</v>
      </c>
      <c r="U71" s="83">
        <f t="shared" ref="U71:U72" si="48">O71+R71</f>
        <v>0</v>
      </c>
      <c r="V71" s="83"/>
      <c r="W71" s="83"/>
      <c r="X71" s="83"/>
      <c r="Y71" s="83">
        <f t="shared" si="11"/>
        <v>2100</v>
      </c>
      <c r="Z71" s="83">
        <f t="shared" si="12"/>
        <v>0</v>
      </c>
      <c r="AA71" s="83">
        <f t="shared" si="13"/>
        <v>0</v>
      </c>
    </row>
    <row r="72" spans="1:27" s="3" customFormat="1" ht="22.5" x14ac:dyDescent="0.2">
      <c r="A72" s="23" t="s">
        <v>13</v>
      </c>
      <c r="B72" s="26">
        <v>2</v>
      </c>
      <c r="C72" s="27">
        <v>1</v>
      </c>
      <c r="D72" s="26">
        <v>0</v>
      </c>
      <c r="E72" s="28">
        <v>80330</v>
      </c>
      <c r="F72" s="29">
        <v>240</v>
      </c>
      <c r="G72" s="30"/>
      <c r="H72" s="30"/>
      <c r="I72" s="30"/>
      <c r="J72" s="30"/>
      <c r="K72" s="30"/>
      <c r="L72" s="30"/>
      <c r="M72" s="30"/>
      <c r="N72" s="30"/>
      <c r="O72" s="31"/>
      <c r="P72" s="65">
        <v>2100</v>
      </c>
      <c r="Q72" s="65">
        <v>0</v>
      </c>
      <c r="R72" s="65">
        <v>0</v>
      </c>
      <c r="S72" s="83">
        <f t="shared" si="46"/>
        <v>2100</v>
      </c>
      <c r="T72" s="83">
        <f t="shared" si="47"/>
        <v>0</v>
      </c>
      <c r="U72" s="83">
        <f t="shared" si="48"/>
        <v>0</v>
      </c>
      <c r="V72" s="83"/>
      <c r="W72" s="83"/>
      <c r="X72" s="83"/>
      <c r="Y72" s="83">
        <f t="shared" si="11"/>
        <v>2100</v>
      </c>
      <c r="Z72" s="83">
        <f t="shared" si="12"/>
        <v>0</v>
      </c>
      <c r="AA72" s="83">
        <f t="shared" si="13"/>
        <v>0</v>
      </c>
    </row>
    <row r="73" spans="1:27" s="3" customFormat="1" x14ac:dyDescent="0.2">
      <c r="A73" s="23" t="s">
        <v>246</v>
      </c>
      <c r="B73" s="26" t="s">
        <v>173</v>
      </c>
      <c r="C73" s="27">
        <v>1</v>
      </c>
      <c r="D73" s="26" t="s">
        <v>2</v>
      </c>
      <c r="E73" s="28" t="s">
        <v>245</v>
      </c>
      <c r="F73" s="29" t="s">
        <v>7</v>
      </c>
      <c r="G73" s="30">
        <f t="shared" ref="G73:I73" si="49">G74</f>
        <v>9900</v>
      </c>
      <c r="H73" s="30">
        <f t="shared" si="49"/>
        <v>10310</v>
      </c>
      <c r="I73" s="30">
        <f t="shared" si="49"/>
        <v>10750</v>
      </c>
      <c r="J73" s="30"/>
      <c r="K73" s="30"/>
      <c r="L73" s="30"/>
      <c r="M73" s="30">
        <f t="shared" si="6"/>
        <v>9900</v>
      </c>
      <c r="N73" s="30">
        <f t="shared" si="7"/>
        <v>10310</v>
      </c>
      <c r="O73" s="31">
        <f t="shared" si="8"/>
        <v>10750</v>
      </c>
      <c r="P73" s="65"/>
      <c r="Q73" s="65"/>
      <c r="R73" s="65"/>
      <c r="S73" s="83">
        <f t="shared" si="15"/>
        <v>9900</v>
      </c>
      <c r="T73" s="83">
        <f t="shared" si="16"/>
        <v>10310</v>
      </c>
      <c r="U73" s="83">
        <f t="shared" si="17"/>
        <v>10750</v>
      </c>
      <c r="V73" s="83"/>
      <c r="W73" s="83"/>
      <c r="X73" s="83"/>
      <c r="Y73" s="83">
        <f t="shared" si="11"/>
        <v>9900</v>
      </c>
      <c r="Z73" s="83">
        <f t="shared" si="12"/>
        <v>10310</v>
      </c>
      <c r="AA73" s="83">
        <f t="shared" si="13"/>
        <v>10750</v>
      </c>
    </row>
    <row r="74" spans="1:27" s="3" customFormat="1" ht="22.5" x14ac:dyDescent="0.2">
      <c r="A74" s="23" t="s">
        <v>14</v>
      </c>
      <c r="B74" s="26" t="s">
        <v>173</v>
      </c>
      <c r="C74" s="27">
        <v>1</v>
      </c>
      <c r="D74" s="26" t="s">
        <v>2</v>
      </c>
      <c r="E74" s="28" t="s">
        <v>245</v>
      </c>
      <c r="F74" s="29">
        <v>200</v>
      </c>
      <c r="G74" s="30">
        <f t="shared" ref="G74:I74" si="50">G75</f>
        <v>9900</v>
      </c>
      <c r="H74" s="30">
        <f t="shared" si="50"/>
        <v>10310</v>
      </c>
      <c r="I74" s="30">
        <f t="shared" si="50"/>
        <v>10750</v>
      </c>
      <c r="J74" s="30"/>
      <c r="K74" s="30"/>
      <c r="L74" s="30"/>
      <c r="M74" s="30">
        <f t="shared" si="6"/>
        <v>9900</v>
      </c>
      <c r="N74" s="30">
        <f t="shared" si="7"/>
        <v>10310</v>
      </c>
      <c r="O74" s="31">
        <f t="shared" si="8"/>
        <v>10750</v>
      </c>
      <c r="P74" s="65"/>
      <c r="Q74" s="65"/>
      <c r="R74" s="65"/>
      <c r="S74" s="83">
        <f t="shared" si="15"/>
        <v>9900</v>
      </c>
      <c r="T74" s="83">
        <f t="shared" si="16"/>
        <v>10310</v>
      </c>
      <c r="U74" s="83">
        <f t="shared" si="17"/>
        <v>10750</v>
      </c>
      <c r="V74" s="83"/>
      <c r="W74" s="83"/>
      <c r="X74" s="83"/>
      <c r="Y74" s="83">
        <f t="shared" si="11"/>
        <v>9900</v>
      </c>
      <c r="Z74" s="83">
        <f t="shared" si="12"/>
        <v>10310</v>
      </c>
      <c r="AA74" s="83">
        <f t="shared" si="13"/>
        <v>10750</v>
      </c>
    </row>
    <row r="75" spans="1:27" s="3" customFormat="1" ht="22.5" x14ac:dyDescent="0.2">
      <c r="A75" s="23" t="s">
        <v>13</v>
      </c>
      <c r="B75" s="26" t="s">
        <v>173</v>
      </c>
      <c r="C75" s="27">
        <v>1</v>
      </c>
      <c r="D75" s="26" t="s">
        <v>2</v>
      </c>
      <c r="E75" s="28" t="s">
        <v>245</v>
      </c>
      <c r="F75" s="29">
        <v>240</v>
      </c>
      <c r="G75" s="30">
        <v>9900</v>
      </c>
      <c r="H75" s="30">
        <v>10310</v>
      </c>
      <c r="I75" s="30">
        <v>10750</v>
      </c>
      <c r="J75" s="30"/>
      <c r="K75" s="30"/>
      <c r="L75" s="30"/>
      <c r="M75" s="30">
        <f t="shared" si="6"/>
        <v>9900</v>
      </c>
      <c r="N75" s="30">
        <f t="shared" si="7"/>
        <v>10310</v>
      </c>
      <c r="O75" s="31">
        <f t="shared" si="8"/>
        <v>10750</v>
      </c>
      <c r="P75" s="65"/>
      <c r="Q75" s="65"/>
      <c r="R75" s="65"/>
      <c r="S75" s="83">
        <f t="shared" si="15"/>
        <v>9900</v>
      </c>
      <c r="T75" s="83">
        <f t="shared" si="16"/>
        <v>10310</v>
      </c>
      <c r="U75" s="83">
        <f t="shared" si="17"/>
        <v>10750</v>
      </c>
      <c r="V75" s="83"/>
      <c r="W75" s="83"/>
      <c r="X75" s="83"/>
      <c r="Y75" s="83">
        <f t="shared" si="11"/>
        <v>9900</v>
      </c>
      <c r="Z75" s="83">
        <f t="shared" si="12"/>
        <v>10310</v>
      </c>
      <c r="AA75" s="83">
        <f t="shared" si="13"/>
        <v>10750</v>
      </c>
    </row>
    <row r="76" spans="1:27" s="3" customFormat="1" x14ac:dyDescent="0.2">
      <c r="A76" s="23" t="s">
        <v>278</v>
      </c>
      <c r="B76" s="26" t="s">
        <v>173</v>
      </c>
      <c r="C76" s="27">
        <v>1</v>
      </c>
      <c r="D76" s="26" t="s">
        <v>2</v>
      </c>
      <c r="E76" s="28" t="s">
        <v>233</v>
      </c>
      <c r="F76" s="29" t="s">
        <v>7</v>
      </c>
      <c r="G76" s="30">
        <f>G77</f>
        <v>5204.8999999999996</v>
      </c>
      <c r="H76" s="30">
        <f t="shared" ref="H76:I76" si="51">H77</f>
        <v>0</v>
      </c>
      <c r="I76" s="30">
        <f t="shared" si="51"/>
        <v>0</v>
      </c>
      <c r="J76" s="30">
        <f>J77</f>
        <v>440</v>
      </c>
      <c r="K76" s="30"/>
      <c r="L76" s="30"/>
      <c r="M76" s="30">
        <f t="shared" si="6"/>
        <v>5644.9</v>
      </c>
      <c r="N76" s="30">
        <f t="shared" si="7"/>
        <v>0</v>
      </c>
      <c r="O76" s="31">
        <f t="shared" si="8"/>
        <v>0</v>
      </c>
      <c r="P76" s="65"/>
      <c r="Q76" s="65"/>
      <c r="R76" s="65"/>
      <c r="S76" s="83">
        <f t="shared" si="15"/>
        <v>5644.9</v>
      </c>
      <c r="T76" s="83">
        <f t="shared" si="16"/>
        <v>0</v>
      </c>
      <c r="U76" s="83">
        <f t="shared" si="17"/>
        <v>0</v>
      </c>
      <c r="V76" s="83"/>
      <c r="W76" s="83"/>
      <c r="X76" s="83"/>
      <c r="Y76" s="83">
        <f t="shared" si="11"/>
        <v>5644.9</v>
      </c>
      <c r="Z76" s="83">
        <f t="shared" si="12"/>
        <v>0</v>
      </c>
      <c r="AA76" s="83">
        <f t="shared" si="13"/>
        <v>0</v>
      </c>
    </row>
    <row r="77" spans="1:27" s="3" customFormat="1" x14ac:dyDescent="0.2">
      <c r="A77" s="23" t="s">
        <v>29</v>
      </c>
      <c r="B77" s="26" t="s">
        <v>173</v>
      </c>
      <c r="C77" s="27">
        <v>1</v>
      </c>
      <c r="D77" s="26" t="s">
        <v>2</v>
      </c>
      <c r="E77" s="28" t="s">
        <v>233</v>
      </c>
      <c r="F77" s="29">
        <v>500</v>
      </c>
      <c r="G77" s="30">
        <f t="shared" ref="G77:I77" si="52">G78</f>
        <v>5204.8999999999996</v>
      </c>
      <c r="H77" s="30">
        <f t="shared" si="52"/>
        <v>0</v>
      </c>
      <c r="I77" s="30">
        <f t="shared" si="52"/>
        <v>0</v>
      </c>
      <c r="J77" s="30">
        <f>J78</f>
        <v>440</v>
      </c>
      <c r="K77" s="30"/>
      <c r="L77" s="30"/>
      <c r="M77" s="30">
        <f t="shared" si="6"/>
        <v>5644.9</v>
      </c>
      <c r="N77" s="30">
        <f t="shared" si="7"/>
        <v>0</v>
      </c>
      <c r="O77" s="31">
        <f t="shared" si="8"/>
        <v>0</v>
      </c>
      <c r="P77" s="65"/>
      <c r="Q77" s="65"/>
      <c r="R77" s="65"/>
      <c r="S77" s="83">
        <f t="shared" si="15"/>
        <v>5644.9</v>
      </c>
      <c r="T77" s="83">
        <f t="shared" si="16"/>
        <v>0</v>
      </c>
      <c r="U77" s="83">
        <f t="shared" si="17"/>
        <v>0</v>
      </c>
      <c r="V77" s="83"/>
      <c r="W77" s="83"/>
      <c r="X77" s="83"/>
      <c r="Y77" s="83">
        <f t="shared" si="11"/>
        <v>5644.9</v>
      </c>
      <c r="Z77" s="83">
        <f t="shared" si="12"/>
        <v>0</v>
      </c>
      <c r="AA77" s="83">
        <f t="shared" si="13"/>
        <v>0</v>
      </c>
    </row>
    <row r="78" spans="1:27" s="3" customFormat="1" x14ac:dyDescent="0.2">
      <c r="A78" s="23" t="s">
        <v>28</v>
      </c>
      <c r="B78" s="26" t="s">
        <v>173</v>
      </c>
      <c r="C78" s="27">
        <v>1</v>
      </c>
      <c r="D78" s="26" t="s">
        <v>2</v>
      </c>
      <c r="E78" s="28" t="s">
        <v>233</v>
      </c>
      <c r="F78" s="29">
        <v>540</v>
      </c>
      <c r="G78" s="30">
        <v>5204.8999999999996</v>
      </c>
      <c r="H78" s="30">
        <v>0</v>
      </c>
      <c r="I78" s="30">
        <v>0</v>
      </c>
      <c r="J78" s="30">
        <v>440</v>
      </c>
      <c r="K78" s="30"/>
      <c r="L78" s="30"/>
      <c r="M78" s="30">
        <f t="shared" si="6"/>
        <v>5644.9</v>
      </c>
      <c r="N78" s="30">
        <f t="shared" si="7"/>
        <v>0</v>
      </c>
      <c r="O78" s="31">
        <f t="shared" si="8"/>
        <v>0</v>
      </c>
      <c r="P78" s="65"/>
      <c r="Q78" s="65"/>
      <c r="R78" s="65"/>
      <c r="S78" s="83">
        <f t="shared" si="15"/>
        <v>5644.9</v>
      </c>
      <c r="T78" s="83">
        <f t="shared" si="16"/>
        <v>0</v>
      </c>
      <c r="U78" s="83">
        <f t="shared" si="17"/>
        <v>0</v>
      </c>
      <c r="V78" s="83"/>
      <c r="W78" s="83"/>
      <c r="X78" s="83"/>
      <c r="Y78" s="83">
        <f t="shared" si="11"/>
        <v>5644.9</v>
      </c>
      <c r="Z78" s="83">
        <f t="shared" si="12"/>
        <v>0</v>
      </c>
      <c r="AA78" s="83">
        <f t="shared" si="13"/>
        <v>0</v>
      </c>
    </row>
    <row r="79" spans="1:27" s="3" customFormat="1" ht="67.5" x14ac:dyDescent="0.2">
      <c r="A79" s="23" t="s">
        <v>368</v>
      </c>
      <c r="B79" s="26" t="s">
        <v>173</v>
      </c>
      <c r="C79" s="27">
        <v>1</v>
      </c>
      <c r="D79" s="26" t="s">
        <v>2</v>
      </c>
      <c r="E79" s="28" t="s">
        <v>228</v>
      </c>
      <c r="F79" s="29"/>
      <c r="G79" s="30">
        <f>G80</f>
        <v>11813.9</v>
      </c>
      <c r="H79" s="30">
        <f t="shared" ref="H79:I80" si="53">H80</f>
        <v>11813.9</v>
      </c>
      <c r="I79" s="30">
        <f t="shared" si="53"/>
        <v>11813.9</v>
      </c>
      <c r="J79" s="30"/>
      <c r="K79" s="30"/>
      <c r="L79" s="30"/>
      <c r="M79" s="30">
        <f t="shared" si="6"/>
        <v>11813.9</v>
      </c>
      <c r="N79" s="30">
        <f t="shared" si="7"/>
        <v>11813.9</v>
      </c>
      <c r="O79" s="31">
        <f t="shared" si="8"/>
        <v>11813.9</v>
      </c>
      <c r="P79" s="65"/>
      <c r="Q79" s="65"/>
      <c r="R79" s="65"/>
      <c r="S79" s="83">
        <f t="shared" si="15"/>
        <v>11813.9</v>
      </c>
      <c r="T79" s="83">
        <f t="shared" si="16"/>
        <v>11813.9</v>
      </c>
      <c r="U79" s="83">
        <f t="shared" si="17"/>
        <v>11813.9</v>
      </c>
      <c r="V79" s="83"/>
      <c r="W79" s="83"/>
      <c r="X79" s="83"/>
      <c r="Y79" s="83">
        <f t="shared" si="11"/>
        <v>11813.9</v>
      </c>
      <c r="Z79" s="83">
        <f t="shared" si="12"/>
        <v>11813.9</v>
      </c>
      <c r="AA79" s="83">
        <f t="shared" si="13"/>
        <v>11813.9</v>
      </c>
    </row>
    <row r="80" spans="1:27" s="3" customFormat="1" x14ac:dyDescent="0.2">
      <c r="A80" s="23" t="s">
        <v>29</v>
      </c>
      <c r="B80" s="26" t="s">
        <v>173</v>
      </c>
      <c r="C80" s="27">
        <v>1</v>
      </c>
      <c r="D80" s="26" t="s">
        <v>2</v>
      </c>
      <c r="E80" s="28" t="s">
        <v>228</v>
      </c>
      <c r="F80" s="29">
        <v>500</v>
      </c>
      <c r="G80" s="30">
        <f>G81</f>
        <v>11813.9</v>
      </c>
      <c r="H80" s="30">
        <f t="shared" si="53"/>
        <v>11813.9</v>
      </c>
      <c r="I80" s="30">
        <f t="shared" si="53"/>
        <v>11813.9</v>
      </c>
      <c r="J80" s="30"/>
      <c r="K80" s="30"/>
      <c r="L80" s="30"/>
      <c r="M80" s="30">
        <f t="shared" si="6"/>
        <v>11813.9</v>
      </c>
      <c r="N80" s="30">
        <f t="shared" si="7"/>
        <v>11813.9</v>
      </c>
      <c r="O80" s="31">
        <f t="shared" si="8"/>
        <v>11813.9</v>
      </c>
      <c r="P80" s="65"/>
      <c r="Q80" s="65"/>
      <c r="R80" s="65"/>
      <c r="S80" s="83">
        <f t="shared" si="15"/>
        <v>11813.9</v>
      </c>
      <c r="T80" s="83">
        <f t="shared" si="16"/>
        <v>11813.9</v>
      </c>
      <c r="U80" s="83">
        <f t="shared" si="17"/>
        <v>11813.9</v>
      </c>
      <c r="V80" s="83"/>
      <c r="W80" s="83"/>
      <c r="X80" s="83"/>
      <c r="Y80" s="83">
        <f t="shared" ref="Y80:Y149" si="54">S80+V80</f>
        <v>11813.9</v>
      </c>
      <c r="Z80" s="83">
        <f t="shared" ref="Z80:Z149" si="55">T80+W80</f>
        <v>11813.9</v>
      </c>
      <c r="AA80" s="83">
        <f t="shared" ref="AA80:AA149" si="56">U80+X80</f>
        <v>11813.9</v>
      </c>
    </row>
    <row r="81" spans="1:27" s="3" customFormat="1" x14ac:dyDescent="0.2">
      <c r="A81" s="23" t="s">
        <v>28</v>
      </c>
      <c r="B81" s="26" t="s">
        <v>173</v>
      </c>
      <c r="C81" s="27">
        <v>1</v>
      </c>
      <c r="D81" s="26" t="s">
        <v>2</v>
      </c>
      <c r="E81" s="28" t="s">
        <v>228</v>
      </c>
      <c r="F81" s="29">
        <v>540</v>
      </c>
      <c r="G81" s="30">
        <v>11813.9</v>
      </c>
      <c r="H81" s="30">
        <v>11813.9</v>
      </c>
      <c r="I81" s="30">
        <v>11813.9</v>
      </c>
      <c r="J81" s="30"/>
      <c r="K81" s="30"/>
      <c r="L81" s="30"/>
      <c r="M81" s="30">
        <f t="shared" si="6"/>
        <v>11813.9</v>
      </c>
      <c r="N81" s="30">
        <f t="shared" si="7"/>
        <v>11813.9</v>
      </c>
      <c r="O81" s="31">
        <f t="shared" si="8"/>
        <v>11813.9</v>
      </c>
      <c r="P81" s="65"/>
      <c r="Q81" s="65"/>
      <c r="R81" s="65"/>
      <c r="S81" s="83">
        <f t="shared" si="15"/>
        <v>11813.9</v>
      </c>
      <c r="T81" s="83">
        <f t="shared" si="16"/>
        <v>11813.9</v>
      </c>
      <c r="U81" s="83">
        <f t="shared" si="17"/>
        <v>11813.9</v>
      </c>
      <c r="V81" s="83"/>
      <c r="W81" s="83"/>
      <c r="X81" s="83"/>
      <c r="Y81" s="83">
        <f t="shared" si="54"/>
        <v>11813.9</v>
      </c>
      <c r="Z81" s="83">
        <f t="shared" si="55"/>
        <v>11813.9</v>
      </c>
      <c r="AA81" s="83">
        <f t="shared" si="56"/>
        <v>11813.9</v>
      </c>
    </row>
    <row r="82" spans="1:27" s="3" customFormat="1" ht="45" x14ac:dyDescent="0.2">
      <c r="A82" s="23" t="s">
        <v>280</v>
      </c>
      <c r="B82" s="26" t="s">
        <v>173</v>
      </c>
      <c r="C82" s="27">
        <v>1</v>
      </c>
      <c r="D82" s="26" t="s">
        <v>2</v>
      </c>
      <c r="E82" s="28" t="s">
        <v>227</v>
      </c>
      <c r="F82" s="29" t="s">
        <v>7</v>
      </c>
      <c r="G82" s="30">
        <f t="shared" ref="G82:I82" si="57">G83</f>
        <v>16542.400000000001</v>
      </c>
      <c r="H82" s="30">
        <f t="shared" si="57"/>
        <v>16542.400000000001</v>
      </c>
      <c r="I82" s="30">
        <f t="shared" si="57"/>
        <v>16542.400000000001</v>
      </c>
      <c r="J82" s="30"/>
      <c r="K82" s="30"/>
      <c r="L82" s="30"/>
      <c r="M82" s="30">
        <f t="shared" si="6"/>
        <v>16542.400000000001</v>
      </c>
      <c r="N82" s="30">
        <f t="shared" si="7"/>
        <v>16542.400000000001</v>
      </c>
      <c r="O82" s="31">
        <f t="shared" si="8"/>
        <v>16542.400000000001</v>
      </c>
      <c r="P82" s="65"/>
      <c r="Q82" s="65"/>
      <c r="R82" s="65"/>
      <c r="S82" s="83">
        <f t="shared" si="15"/>
        <v>16542.400000000001</v>
      </c>
      <c r="T82" s="83">
        <f t="shared" si="16"/>
        <v>16542.400000000001</v>
      </c>
      <c r="U82" s="83">
        <f t="shared" si="17"/>
        <v>16542.400000000001</v>
      </c>
      <c r="V82" s="83"/>
      <c r="W82" s="83"/>
      <c r="X82" s="83"/>
      <c r="Y82" s="83">
        <f t="shared" si="54"/>
        <v>16542.400000000001</v>
      </c>
      <c r="Z82" s="83">
        <f t="shared" si="55"/>
        <v>16542.400000000001</v>
      </c>
      <c r="AA82" s="83">
        <f t="shared" si="56"/>
        <v>16542.400000000001</v>
      </c>
    </row>
    <row r="83" spans="1:27" s="3" customFormat="1" x14ac:dyDescent="0.2">
      <c r="A83" s="23" t="s">
        <v>29</v>
      </c>
      <c r="B83" s="26" t="s">
        <v>173</v>
      </c>
      <c r="C83" s="27">
        <v>1</v>
      </c>
      <c r="D83" s="26" t="s">
        <v>2</v>
      </c>
      <c r="E83" s="28" t="s">
        <v>227</v>
      </c>
      <c r="F83" s="29">
        <v>500</v>
      </c>
      <c r="G83" s="30">
        <f t="shared" ref="G83:I83" si="58">G84</f>
        <v>16542.400000000001</v>
      </c>
      <c r="H83" s="30">
        <f t="shared" si="58"/>
        <v>16542.400000000001</v>
      </c>
      <c r="I83" s="30">
        <f t="shared" si="58"/>
        <v>16542.400000000001</v>
      </c>
      <c r="J83" s="30"/>
      <c r="K83" s="30"/>
      <c r="L83" s="30"/>
      <c r="M83" s="30">
        <f t="shared" si="6"/>
        <v>16542.400000000001</v>
      </c>
      <c r="N83" s="30">
        <f t="shared" si="7"/>
        <v>16542.400000000001</v>
      </c>
      <c r="O83" s="31">
        <f t="shared" si="8"/>
        <v>16542.400000000001</v>
      </c>
      <c r="P83" s="65"/>
      <c r="Q83" s="65"/>
      <c r="R83" s="65"/>
      <c r="S83" s="83">
        <f t="shared" si="15"/>
        <v>16542.400000000001</v>
      </c>
      <c r="T83" s="83">
        <f t="shared" si="16"/>
        <v>16542.400000000001</v>
      </c>
      <c r="U83" s="83">
        <f t="shared" si="17"/>
        <v>16542.400000000001</v>
      </c>
      <c r="V83" s="83"/>
      <c r="W83" s="83"/>
      <c r="X83" s="83"/>
      <c r="Y83" s="83">
        <f t="shared" si="54"/>
        <v>16542.400000000001</v>
      </c>
      <c r="Z83" s="83">
        <f t="shared" si="55"/>
        <v>16542.400000000001</v>
      </c>
      <c r="AA83" s="83">
        <f t="shared" si="56"/>
        <v>16542.400000000001</v>
      </c>
    </row>
    <row r="84" spans="1:27" s="3" customFormat="1" x14ac:dyDescent="0.2">
      <c r="A84" s="23" t="s">
        <v>28</v>
      </c>
      <c r="B84" s="26" t="s">
        <v>173</v>
      </c>
      <c r="C84" s="27">
        <v>1</v>
      </c>
      <c r="D84" s="26" t="s">
        <v>2</v>
      </c>
      <c r="E84" s="28" t="s">
        <v>227</v>
      </c>
      <c r="F84" s="29">
        <v>540</v>
      </c>
      <c r="G84" s="30">
        <v>16542.400000000001</v>
      </c>
      <c r="H84" s="30">
        <v>16542.400000000001</v>
      </c>
      <c r="I84" s="30">
        <v>16542.400000000001</v>
      </c>
      <c r="J84" s="30"/>
      <c r="K84" s="30"/>
      <c r="L84" s="30"/>
      <c r="M84" s="30">
        <f t="shared" si="6"/>
        <v>16542.400000000001</v>
      </c>
      <c r="N84" s="30">
        <f t="shared" si="7"/>
        <v>16542.400000000001</v>
      </c>
      <c r="O84" s="31">
        <f t="shared" si="8"/>
        <v>16542.400000000001</v>
      </c>
      <c r="P84" s="65"/>
      <c r="Q84" s="65"/>
      <c r="R84" s="65"/>
      <c r="S84" s="83">
        <f t="shared" ref="S84:S174" si="59">M84+P84</f>
        <v>16542.400000000001</v>
      </c>
      <c r="T84" s="83">
        <f t="shared" ref="T84:T174" si="60">N84+Q84</f>
        <v>16542.400000000001</v>
      </c>
      <c r="U84" s="83">
        <f t="shared" ref="U84:U174" si="61">O84+R84</f>
        <v>16542.400000000001</v>
      </c>
      <c r="V84" s="83"/>
      <c r="W84" s="83"/>
      <c r="X84" s="83"/>
      <c r="Y84" s="83">
        <f t="shared" si="54"/>
        <v>16542.400000000001</v>
      </c>
      <c r="Z84" s="83">
        <f t="shared" si="55"/>
        <v>16542.400000000001</v>
      </c>
      <c r="AA84" s="83">
        <f t="shared" si="56"/>
        <v>16542.400000000001</v>
      </c>
    </row>
    <row r="85" spans="1:27" s="3" customFormat="1" ht="22.5" x14ac:dyDescent="0.2">
      <c r="A85" s="33" t="s">
        <v>393</v>
      </c>
      <c r="B85" s="26">
        <v>2</v>
      </c>
      <c r="C85" s="27">
        <v>1</v>
      </c>
      <c r="D85" s="26">
        <v>0</v>
      </c>
      <c r="E85" s="28" t="s">
        <v>392</v>
      </c>
      <c r="F85" s="29"/>
      <c r="G85" s="30"/>
      <c r="H85" s="30"/>
      <c r="I85" s="30"/>
      <c r="J85" s="30">
        <f>J86</f>
        <v>4606.3599999999997</v>
      </c>
      <c r="K85" s="30">
        <v>0</v>
      </c>
      <c r="L85" s="30">
        <v>0</v>
      </c>
      <c r="M85" s="30">
        <f>M86</f>
        <v>4606.3599999999997</v>
      </c>
      <c r="N85" s="30">
        <f t="shared" ref="N85:O86" si="62">N86</f>
        <v>0</v>
      </c>
      <c r="O85" s="31">
        <f t="shared" si="62"/>
        <v>0</v>
      </c>
      <c r="P85" s="65"/>
      <c r="Q85" s="65"/>
      <c r="R85" s="65"/>
      <c r="S85" s="83">
        <f t="shared" si="59"/>
        <v>4606.3599999999997</v>
      </c>
      <c r="T85" s="83">
        <f t="shared" si="60"/>
        <v>0</v>
      </c>
      <c r="U85" s="83">
        <f t="shared" si="61"/>
        <v>0</v>
      </c>
      <c r="V85" s="83"/>
      <c r="W85" s="83"/>
      <c r="X85" s="83"/>
      <c r="Y85" s="83">
        <f t="shared" si="54"/>
        <v>4606.3599999999997</v>
      </c>
      <c r="Z85" s="83">
        <f t="shared" si="55"/>
        <v>0</v>
      </c>
      <c r="AA85" s="83">
        <f t="shared" si="56"/>
        <v>0</v>
      </c>
    </row>
    <row r="86" spans="1:27" s="3" customFormat="1" x14ac:dyDescent="0.2">
      <c r="A86" s="23" t="s">
        <v>29</v>
      </c>
      <c r="B86" s="26">
        <v>2</v>
      </c>
      <c r="C86" s="27">
        <v>1</v>
      </c>
      <c r="D86" s="26">
        <v>0</v>
      </c>
      <c r="E86" s="28" t="s">
        <v>392</v>
      </c>
      <c r="F86" s="29">
        <v>500</v>
      </c>
      <c r="G86" s="30"/>
      <c r="H86" s="30"/>
      <c r="I86" s="30"/>
      <c r="J86" s="30">
        <f>J87</f>
        <v>4606.3599999999997</v>
      </c>
      <c r="K86" s="30">
        <v>0</v>
      </c>
      <c r="L86" s="30">
        <v>0</v>
      </c>
      <c r="M86" s="30">
        <f>M87</f>
        <v>4606.3599999999997</v>
      </c>
      <c r="N86" s="30">
        <f t="shared" si="62"/>
        <v>0</v>
      </c>
      <c r="O86" s="31">
        <f t="shared" si="62"/>
        <v>0</v>
      </c>
      <c r="P86" s="65"/>
      <c r="Q86" s="65"/>
      <c r="R86" s="65"/>
      <c r="S86" s="83">
        <f t="shared" si="59"/>
        <v>4606.3599999999997</v>
      </c>
      <c r="T86" s="83">
        <f t="shared" si="60"/>
        <v>0</v>
      </c>
      <c r="U86" s="83">
        <f t="shared" si="61"/>
        <v>0</v>
      </c>
      <c r="V86" s="83"/>
      <c r="W86" s="83"/>
      <c r="X86" s="83"/>
      <c r="Y86" s="83">
        <f t="shared" si="54"/>
        <v>4606.3599999999997</v>
      </c>
      <c r="Z86" s="83">
        <f t="shared" si="55"/>
        <v>0</v>
      </c>
      <c r="AA86" s="83">
        <f t="shared" si="56"/>
        <v>0</v>
      </c>
    </row>
    <row r="87" spans="1:27" s="3" customFormat="1" x14ac:dyDescent="0.2">
      <c r="A87" s="23" t="s">
        <v>28</v>
      </c>
      <c r="B87" s="26">
        <v>2</v>
      </c>
      <c r="C87" s="27">
        <v>1</v>
      </c>
      <c r="D87" s="26">
        <v>0</v>
      </c>
      <c r="E87" s="28" t="s">
        <v>392</v>
      </c>
      <c r="F87" s="29">
        <v>540</v>
      </c>
      <c r="G87" s="30"/>
      <c r="H87" s="30"/>
      <c r="I87" s="30"/>
      <c r="J87" s="30">
        <f>3299.18+1307.18</f>
        <v>4606.3599999999997</v>
      </c>
      <c r="K87" s="30">
        <v>0</v>
      </c>
      <c r="L87" s="30">
        <v>0</v>
      </c>
      <c r="M87" s="30">
        <f>G87+J87</f>
        <v>4606.3599999999997</v>
      </c>
      <c r="N87" s="30">
        <f t="shared" ref="N87:O87" si="63">H87+K87</f>
        <v>0</v>
      </c>
      <c r="O87" s="31">
        <f t="shared" si="63"/>
        <v>0</v>
      </c>
      <c r="P87" s="65"/>
      <c r="Q87" s="65"/>
      <c r="R87" s="65"/>
      <c r="S87" s="83">
        <f t="shared" si="59"/>
        <v>4606.3599999999997</v>
      </c>
      <c r="T87" s="83">
        <f t="shared" si="60"/>
        <v>0</v>
      </c>
      <c r="U87" s="83">
        <f t="shared" si="61"/>
        <v>0</v>
      </c>
      <c r="V87" s="83"/>
      <c r="W87" s="83"/>
      <c r="X87" s="83"/>
      <c r="Y87" s="83">
        <f t="shared" si="54"/>
        <v>4606.3599999999997</v>
      </c>
      <c r="Z87" s="83">
        <f t="shared" si="55"/>
        <v>0</v>
      </c>
      <c r="AA87" s="83">
        <f t="shared" si="56"/>
        <v>0</v>
      </c>
    </row>
    <row r="88" spans="1:27" s="3" customFormat="1" x14ac:dyDescent="0.2">
      <c r="A88" s="34" t="s">
        <v>374</v>
      </c>
      <c r="B88" s="26" t="s">
        <v>173</v>
      </c>
      <c r="C88" s="27">
        <v>2</v>
      </c>
      <c r="D88" s="26" t="s">
        <v>2</v>
      </c>
      <c r="E88" s="39" t="s">
        <v>9</v>
      </c>
      <c r="F88" s="40"/>
      <c r="G88" s="41">
        <f>G95+G89</f>
        <v>1981.9</v>
      </c>
      <c r="H88" s="41">
        <f t="shared" ref="H88:I88" si="64">H95+H89</f>
        <v>1981.9</v>
      </c>
      <c r="I88" s="41">
        <f t="shared" si="64"/>
        <v>1981.9</v>
      </c>
      <c r="J88" s="41"/>
      <c r="K88" s="41"/>
      <c r="L88" s="41"/>
      <c r="M88" s="41">
        <f t="shared" ref="M88:M178" si="65">G88+J88</f>
        <v>1981.9</v>
      </c>
      <c r="N88" s="41">
        <f t="shared" ref="N88:N178" si="66">H88+K88</f>
        <v>1981.9</v>
      </c>
      <c r="O88" s="42">
        <f t="shared" ref="O88:O178" si="67">I88+L88</f>
        <v>1981.9</v>
      </c>
      <c r="P88" s="66">
        <f>P104+P95+P101+P92</f>
        <v>6636.6783900000009</v>
      </c>
      <c r="Q88" s="66">
        <f t="shared" ref="Q88:R88" si="68">Q104+Q95+Q101</f>
        <v>-1901.9</v>
      </c>
      <c r="R88" s="66">
        <f t="shared" si="68"/>
        <v>-1901.9</v>
      </c>
      <c r="S88" s="64">
        <f t="shared" si="59"/>
        <v>8618.5783900000006</v>
      </c>
      <c r="T88" s="64">
        <f t="shared" si="60"/>
        <v>80</v>
      </c>
      <c r="U88" s="64">
        <f t="shared" si="61"/>
        <v>80</v>
      </c>
      <c r="V88" s="64">
        <f>V98</f>
        <v>1274.63158</v>
      </c>
      <c r="W88" s="64"/>
      <c r="X88" s="64"/>
      <c r="Y88" s="64">
        <f t="shared" si="54"/>
        <v>9893.2099699999999</v>
      </c>
      <c r="Z88" s="64">
        <f t="shared" si="55"/>
        <v>80</v>
      </c>
      <c r="AA88" s="64">
        <f t="shared" si="56"/>
        <v>80</v>
      </c>
    </row>
    <row r="89" spans="1:27" s="3" customFormat="1" ht="22.5" x14ac:dyDescent="0.2">
      <c r="A89" s="23" t="s">
        <v>231</v>
      </c>
      <c r="B89" s="26" t="s">
        <v>173</v>
      </c>
      <c r="C89" s="27">
        <v>2</v>
      </c>
      <c r="D89" s="26" t="s">
        <v>2</v>
      </c>
      <c r="E89" s="28" t="s">
        <v>230</v>
      </c>
      <c r="F89" s="29" t="s">
        <v>7</v>
      </c>
      <c r="G89" s="30">
        <f>G90</f>
        <v>80</v>
      </c>
      <c r="H89" s="30">
        <f t="shared" ref="H89:I90" si="69">H90</f>
        <v>80</v>
      </c>
      <c r="I89" s="30">
        <f t="shared" si="69"/>
        <v>80</v>
      </c>
      <c r="J89" s="30"/>
      <c r="K89" s="30"/>
      <c r="L89" s="30"/>
      <c r="M89" s="30">
        <f t="shared" si="65"/>
        <v>80</v>
      </c>
      <c r="N89" s="30">
        <f t="shared" si="66"/>
        <v>80</v>
      </c>
      <c r="O89" s="31">
        <f t="shared" si="67"/>
        <v>80</v>
      </c>
      <c r="P89" s="65"/>
      <c r="Q89" s="65"/>
      <c r="R89" s="65"/>
      <c r="S89" s="83">
        <f t="shared" si="59"/>
        <v>80</v>
      </c>
      <c r="T89" s="83">
        <f t="shared" si="60"/>
        <v>80</v>
      </c>
      <c r="U89" s="83">
        <f t="shared" si="61"/>
        <v>80</v>
      </c>
      <c r="V89" s="83"/>
      <c r="W89" s="83"/>
      <c r="X89" s="83"/>
      <c r="Y89" s="83">
        <f t="shared" si="54"/>
        <v>80</v>
      </c>
      <c r="Z89" s="83">
        <f t="shared" si="55"/>
        <v>80</v>
      </c>
      <c r="AA89" s="83">
        <f t="shared" si="56"/>
        <v>80</v>
      </c>
    </row>
    <row r="90" spans="1:27" s="3" customFormat="1" ht="22.5" x14ac:dyDescent="0.2">
      <c r="A90" s="23" t="s">
        <v>14</v>
      </c>
      <c r="B90" s="26" t="s">
        <v>173</v>
      </c>
      <c r="C90" s="27">
        <v>2</v>
      </c>
      <c r="D90" s="26" t="s">
        <v>2</v>
      </c>
      <c r="E90" s="28" t="s">
        <v>230</v>
      </c>
      <c r="F90" s="29">
        <v>200</v>
      </c>
      <c r="G90" s="30">
        <f>G91</f>
        <v>80</v>
      </c>
      <c r="H90" s="30">
        <f t="shared" si="69"/>
        <v>80</v>
      </c>
      <c r="I90" s="30">
        <f t="shared" si="69"/>
        <v>80</v>
      </c>
      <c r="J90" s="30"/>
      <c r="K90" s="30"/>
      <c r="L90" s="30"/>
      <c r="M90" s="30">
        <f t="shared" si="65"/>
        <v>80</v>
      </c>
      <c r="N90" s="30">
        <f t="shared" si="66"/>
        <v>80</v>
      </c>
      <c r="O90" s="31">
        <f t="shared" si="67"/>
        <v>80</v>
      </c>
      <c r="P90" s="65"/>
      <c r="Q90" s="65"/>
      <c r="R90" s="65"/>
      <c r="S90" s="83">
        <f t="shared" si="59"/>
        <v>80</v>
      </c>
      <c r="T90" s="83">
        <f t="shared" si="60"/>
        <v>80</v>
      </c>
      <c r="U90" s="83">
        <f t="shared" si="61"/>
        <v>80</v>
      </c>
      <c r="V90" s="83"/>
      <c r="W90" s="83"/>
      <c r="X90" s="83"/>
      <c r="Y90" s="83">
        <f t="shared" si="54"/>
        <v>80</v>
      </c>
      <c r="Z90" s="83">
        <f t="shared" si="55"/>
        <v>80</v>
      </c>
      <c r="AA90" s="83">
        <f t="shared" si="56"/>
        <v>80</v>
      </c>
    </row>
    <row r="91" spans="1:27" s="3" customFormat="1" ht="22.5" x14ac:dyDescent="0.2">
      <c r="A91" s="23" t="s">
        <v>13</v>
      </c>
      <c r="B91" s="26" t="s">
        <v>173</v>
      </c>
      <c r="C91" s="27">
        <v>2</v>
      </c>
      <c r="D91" s="26" t="s">
        <v>2</v>
      </c>
      <c r="E91" s="28" t="s">
        <v>230</v>
      </c>
      <c r="F91" s="29">
        <v>240</v>
      </c>
      <c r="G91" s="30">
        <v>80</v>
      </c>
      <c r="H91" s="30">
        <v>80</v>
      </c>
      <c r="I91" s="30">
        <v>80</v>
      </c>
      <c r="J91" s="30"/>
      <c r="K91" s="30"/>
      <c r="L91" s="30"/>
      <c r="M91" s="30">
        <f t="shared" si="65"/>
        <v>80</v>
      </c>
      <c r="N91" s="30">
        <f t="shared" si="66"/>
        <v>80</v>
      </c>
      <c r="O91" s="31">
        <f t="shared" si="67"/>
        <v>80</v>
      </c>
      <c r="P91" s="65"/>
      <c r="Q91" s="65"/>
      <c r="R91" s="65"/>
      <c r="S91" s="83">
        <f t="shared" si="59"/>
        <v>80</v>
      </c>
      <c r="T91" s="83">
        <f t="shared" si="60"/>
        <v>80</v>
      </c>
      <c r="U91" s="83">
        <f t="shared" si="61"/>
        <v>80</v>
      </c>
      <c r="V91" s="83"/>
      <c r="W91" s="83"/>
      <c r="X91" s="83"/>
      <c r="Y91" s="83">
        <f t="shared" si="54"/>
        <v>80</v>
      </c>
      <c r="Z91" s="83">
        <f t="shared" si="55"/>
        <v>80</v>
      </c>
      <c r="AA91" s="83">
        <f t="shared" si="56"/>
        <v>80</v>
      </c>
    </row>
    <row r="92" spans="1:27" s="3" customFormat="1" ht="30" customHeight="1" x14ac:dyDescent="0.2">
      <c r="A92" s="33" t="s">
        <v>418</v>
      </c>
      <c r="B92" s="26">
        <v>2</v>
      </c>
      <c r="C92" s="27">
        <v>2</v>
      </c>
      <c r="D92" s="26">
        <v>0</v>
      </c>
      <c r="E92" s="28">
        <v>83110</v>
      </c>
      <c r="F92" s="29"/>
      <c r="G92" s="30"/>
      <c r="H92" s="30"/>
      <c r="I92" s="30"/>
      <c r="J92" s="30"/>
      <c r="K92" s="30"/>
      <c r="L92" s="30"/>
      <c r="M92" s="30"/>
      <c r="N92" s="30"/>
      <c r="O92" s="31"/>
      <c r="P92" s="65">
        <f>P93</f>
        <v>275</v>
      </c>
      <c r="Q92" s="65">
        <v>0</v>
      </c>
      <c r="R92" s="65">
        <v>0</v>
      </c>
      <c r="S92" s="83">
        <f>M92+P92</f>
        <v>275</v>
      </c>
      <c r="T92" s="83">
        <f t="shared" si="60"/>
        <v>0</v>
      </c>
      <c r="U92" s="83">
        <f t="shared" si="61"/>
        <v>0</v>
      </c>
      <c r="V92" s="83"/>
      <c r="W92" s="83"/>
      <c r="X92" s="83"/>
      <c r="Y92" s="83">
        <f t="shared" si="54"/>
        <v>275</v>
      </c>
      <c r="Z92" s="83">
        <f t="shared" si="55"/>
        <v>0</v>
      </c>
      <c r="AA92" s="83">
        <f t="shared" si="56"/>
        <v>0</v>
      </c>
    </row>
    <row r="93" spans="1:27" s="3" customFormat="1" ht="22.5" x14ac:dyDescent="0.2">
      <c r="A93" s="23" t="s">
        <v>14</v>
      </c>
      <c r="B93" s="26">
        <v>2</v>
      </c>
      <c r="C93" s="27">
        <v>2</v>
      </c>
      <c r="D93" s="26">
        <v>0</v>
      </c>
      <c r="E93" s="28">
        <v>83110</v>
      </c>
      <c r="F93" s="29">
        <v>200</v>
      </c>
      <c r="G93" s="30"/>
      <c r="H93" s="30"/>
      <c r="I93" s="30"/>
      <c r="J93" s="30"/>
      <c r="K93" s="30"/>
      <c r="L93" s="30"/>
      <c r="M93" s="30"/>
      <c r="N93" s="30"/>
      <c r="O93" s="31"/>
      <c r="P93" s="65">
        <f>P94</f>
        <v>275</v>
      </c>
      <c r="Q93" s="65">
        <v>0</v>
      </c>
      <c r="R93" s="65">
        <v>0</v>
      </c>
      <c r="S93" s="83">
        <f t="shared" ref="S93:S94" si="70">M93+P93</f>
        <v>275</v>
      </c>
      <c r="T93" s="83">
        <f t="shared" ref="T93:T94" si="71">N93+Q93</f>
        <v>0</v>
      </c>
      <c r="U93" s="83">
        <f t="shared" ref="U93:U94" si="72">O93+R93</f>
        <v>0</v>
      </c>
      <c r="V93" s="83"/>
      <c r="W93" s="83"/>
      <c r="X93" s="83"/>
      <c r="Y93" s="83">
        <f t="shared" si="54"/>
        <v>275</v>
      </c>
      <c r="Z93" s="83">
        <f t="shared" si="55"/>
        <v>0</v>
      </c>
      <c r="AA93" s="83">
        <f t="shared" si="56"/>
        <v>0</v>
      </c>
    </row>
    <row r="94" spans="1:27" s="3" customFormat="1" ht="22.5" x14ac:dyDescent="0.2">
      <c r="A94" s="23" t="s">
        <v>13</v>
      </c>
      <c r="B94" s="26">
        <v>2</v>
      </c>
      <c r="C94" s="27">
        <v>2</v>
      </c>
      <c r="D94" s="26">
        <v>0</v>
      </c>
      <c r="E94" s="28">
        <v>83110</v>
      </c>
      <c r="F94" s="29">
        <v>240</v>
      </c>
      <c r="G94" s="30"/>
      <c r="H94" s="30"/>
      <c r="I94" s="30"/>
      <c r="J94" s="30"/>
      <c r="K94" s="30"/>
      <c r="L94" s="30"/>
      <c r="M94" s="30"/>
      <c r="N94" s="30"/>
      <c r="O94" s="31"/>
      <c r="P94" s="65">
        <v>275</v>
      </c>
      <c r="Q94" s="65">
        <v>0</v>
      </c>
      <c r="R94" s="65">
        <v>0</v>
      </c>
      <c r="S94" s="83">
        <f t="shared" si="70"/>
        <v>275</v>
      </c>
      <c r="T94" s="83">
        <f t="shared" si="71"/>
        <v>0</v>
      </c>
      <c r="U94" s="83">
        <f t="shared" si="72"/>
        <v>0</v>
      </c>
      <c r="V94" s="83"/>
      <c r="W94" s="83"/>
      <c r="X94" s="83"/>
      <c r="Y94" s="83">
        <f t="shared" si="54"/>
        <v>275</v>
      </c>
      <c r="Z94" s="83">
        <f t="shared" si="55"/>
        <v>0</v>
      </c>
      <c r="AA94" s="83">
        <f t="shared" si="56"/>
        <v>0</v>
      </c>
    </row>
    <row r="95" spans="1:27" s="3" customFormat="1" x14ac:dyDescent="0.2">
      <c r="A95" s="23" t="s">
        <v>366</v>
      </c>
      <c r="B95" s="26">
        <v>2</v>
      </c>
      <c r="C95" s="27">
        <v>2</v>
      </c>
      <c r="D95" s="26">
        <v>0</v>
      </c>
      <c r="E95" s="28">
        <v>88470</v>
      </c>
      <c r="F95" s="29"/>
      <c r="G95" s="30">
        <f t="shared" ref="G95:I95" si="73">G96</f>
        <v>1901.9</v>
      </c>
      <c r="H95" s="30">
        <f t="shared" si="73"/>
        <v>1901.9</v>
      </c>
      <c r="I95" s="30">
        <f t="shared" si="73"/>
        <v>1901.9</v>
      </c>
      <c r="J95" s="30"/>
      <c r="K95" s="30"/>
      <c r="L95" s="30"/>
      <c r="M95" s="30">
        <f t="shared" si="65"/>
        <v>1901.9</v>
      </c>
      <c r="N95" s="30">
        <f t="shared" si="66"/>
        <v>1901.9</v>
      </c>
      <c r="O95" s="31">
        <f t="shared" si="67"/>
        <v>1901.9</v>
      </c>
      <c r="P95" s="65">
        <f>-M95</f>
        <v>-1901.9</v>
      </c>
      <c r="Q95" s="65">
        <f t="shared" ref="Q95:R95" si="74">-N95</f>
        <v>-1901.9</v>
      </c>
      <c r="R95" s="65">
        <f t="shared" si="74"/>
        <v>-1901.9</v>
      </c>
      <c r="S95" s="83">
        <f t="shared" si="59"/>
        <v>0</v>
      </c>
      <c r="T95" s="83">
        <f t="shared" si="60"/>
        <v>0</v>
      </c>
      <c r="U95" s="83">
        <f t="shared" si="61"/>
        <v>0</v>
      </c>
      <c r="V95" s="83"/>
      <c r="W95" s="83"/>
      <c r="X95" s="83"/>
      <c r="Y95" s="83">
        <f t="shared" si="54"/>
        <v>0</v>
      </c>
      <c r="Z95" s="83">
        <f t="shared" si="55"/>
        <v>0</v>
      </c>
      <c r="AA95" s="83">
        <f t="shared" si="56"/>
        <v>0</v>
      </c>
    </row>
    <row r="96" spans="1:27" s="3" customFormat="1" x14ac:dyDescent="0.2">
      <c r="A96" s="23" t="s">
        <v>29</v>
      </c>
      <c r="B96" s="26">
        <v>2</v>
      </c>
      <c r="C96" s="27">
        <v>2</v>
      </c>
      <c r="D96" s="26">
        <v>0</v>
      </c>
      <c r="E96" s="28">
        <v>88470</v>
      </c>
      <c r="F96" s="29">
        <v>500</v>
      </c>
      <c r="G96" s="30">
        <f t="shared" ref="G96:I96" si="75">G97</f>
        <v>1901.9</v>
      </c>
      <c r="H96" s="30">
        <f t="shared" si="75"/>
        <v>1901.9</v>
      </c>
      <c r="I96" s="30">
        <f t="shared" si="75"/>
        <v>1901.9</v>
      </c>
      <c r="J96" s="30"/>
      <c r="K96" s="30"/>
      <c r="L96" s="30"/>
      <c r="M96" s="30">
        <f t="shared" si="65"/>
        <v>1901.9</v>
      </c>
      <c r="N96" s="30">
        <f t="shared" si="66"/>
        <v>1901.9</v>
      </c>
      <c r="O96" s="31">
        <f t="shared" si="67"/>
        <v>1901.9</v>
      </c>
      <c r="P96" s="65">
        <f t="shared" ref="P96:P97" si="76">-M96</f>
        <v>-1901.9</v>
      </c>
      <c r="Q96" s="65">
        <f t="shared" ref="Q96:Q97" si="77">-N96</f>
        <v>-1901.9</v>
      </c>
      <c r="R96" s="65">
        <f t="shared" ref="R96:R97" si="78">-O96</f>
        <v>-1901.9</v>
      </c>
      <c r="S96" s="83">
        <f t="shared" si="59"/>
        <v>0</v>
      </c>
      <c r="T96" s="83">
        <f t="shared" si="60"/>
        <v>0</v>
      </c>
      <c r="U96" s="83">
        <f t="shared" si="61"/>
        <v>0</v>
      </c>
      <c r="V96" s="83"/>
      <c r="W96" s="83"/>
      <c r="X96" s="83"/>
      <c r="Y96" s="83">
        <f t="shared" si="54"/>
        <v>0</v>
      </c>
      <c r="Z96" s="83">
        <f t="shared" si="55"/>
        <v>0</v>
      </c>
      <c r="AA96" s="83">
        <f t="shared" si="56"/>
        <v>0</v>
      </c>
    </row>
    <row r="97" spans="1:27" s="3" customFormat="1" x14ac:dyDescent="0.2">
      <c r="A97" s="23" t="s">
        <v>28</v>
      </c>
      <c r="B97" s="26">
        <v>2</v>
      </c>
      <c r="C97" s="27">
        <v>2</v>
      </c>
      <c r="D97" s="26">
        <v>0</v>
      </c>
      <c r="E97" s="28">
        <v>88470</v>
      </c>
      <c r="F97" s="29">
        <v>540</v>
      </c>
      <c r="G97" s="30">
        <v>1901.9</v>
      </c>
      <c r="H97" s="30">
        <v>1901.9</v>
      </c>
      <c r="I97" s="30">
        <v>1901.9</v>
      </c>
      <c r="J97" s="30"/>
      <c r="K97" s="30"/>
      <c r="L97" s="30"/>
      <c r="M97" s="30">
        <f t="shared" si="65"/>
        <v>1901.9</v>
      </c>
      <c r="N97" s="30">
        <f t="shared" si="66"/>
        <v>1901.9</v>
      </c>
      <c r="O97" s="31">
        <f t="shared" si="67"/>
        <v>1901.9</v>
      </c>
      <c r="P97" s="65">
        <f t="shared" si="76"/>
        <v>-1901.9</v>
      </c>
      <c r="Q97" s="65">
        <f t="shared" si="77"/>
        <v>-1901.9</v>
      </c>
      <c r="R97" s="65">
        <f t="shared" si="78"/>
        <v>-1901.9</v>
      </c>
      <c r="S97" s="83">
        <f t="shared" si="59"/>
        <v>0</v>
      </c>
      <c r="T97" s="83">
        <f t="shared" si="60"/>
        <v>0</v>
      </c>
      <c r="U97" s="83">
        <f t="shared" si="61"/>
        <v>0</v>
      </c>
      <c r="V97" s="83"/>
      <c r="W97" s="83"/>
      <c r="X97" s="83"/>
      <c r="Y97" s="83">
        <f t="shared" si="54"/>
        <v>0</v>
      </c>
      <c r="Z97" s="83">
        <f t="shared" si="55"/>
        <v>0</v>
      </c>
      <c r="AA97" s="83">
        <f t="shared" si="56"/>
        <v>0</v>
      </c>
    </row>
    <row r="98" spans="1:27" s="3" customFormat="1" ht="33.75" customHeight="1" x14ac:dyDescent="0.2">
      <c r="A98" s="23" t="s">
        <v>426</v>
      </c>
      <c r="B98" s="26">
        <v>2</v>
      </c>
      <c r="C98" s="27">
        <v>2</v>
      </c>
      <c r="D98" s="26">
        <v>0</v>
      </c>
      <c r="E98" s="28" t="s">
        <v>425</v>
      </c>
      <c r="F98" s="29"/>
      <c r="G98" s="30"/>
      <c r="H98" s="30"/>
      <c r="I98" s="30"/>
      <c r="J98" s="30"/>
      <c r="K98" s="30"/>
      <c r="L98" s="30"/>
      <c r="M98" s="30"/>
      <c r="N98" s="30"/>
      <c r="O98" s="31"/>
      <c r="P98" s="65"/>
      <c r="Q98" s="65"/>
      <c r="R98" s="65"/>
      <c r="S98" s="83"/>
      <c r="T98" s="83"/>
      <c r="U98" s="83"/>
      <c r="V98" s="83">
        <f>V99</f>
        <v>1274.63158</v>
      </c>
      <c r="W98" s="83"/>
      <c r="X98" s="83"/>
      <c r="Y98" s="83">
        <f>S98+V98</f>
        <v>1274.63158</v>
      </c>
      <c r="Z98" s="83">
        <f t="shared" si="55"/>
        <v>0</v>
      </c>
      <c r="AA98" s="83">
        <f t="shared" si="56"/>
        <v>0</v>
      </c>
    </row>
    <row r="99" spans="1:27" s="3" customFormat="1" ht="22.5" x14ac:dyDescent="0.2">
      <c r="A99" s="23" t="s">
        <v>14</v>
      </c>
      <c r="B99" s="26">
        <v>2</v>
      </c>
      <c r="C99" s="27">
        <v>2</v>
      </c>
      <c r="D99" s="26">
        <v>0</v>
      </c>
      <c r="E99" s="28" t="s">
        <v>425</v>
      </c>
      <c r="F99" s="29">
        <v>200</v>
      </c>
      <c r="G99" s="30"/>
      <c r="H99" s="30"/>
      <c r="I99" s="30"/>
      <c r="J99" s="30"/>
      <c r="K99" s="30"/>
      <c r="L99" s="30"/>
      <c r="M99" s="30"/>
      <c r="N99" s="30"/>
      <c r="O99" s="31"/>
      <c r="P99" s="65"/>
      <c r="Q99" s="65"/>
      <c r="R99" s="65"/>
      <c r="S99" s="83"/>
      <c r="T99" s="83"/>
      <c r="U99" s="83"/>
      <c r="V99" s="83">
        <f>V100</f>
        <v>1274.63158</v>
      </c>
      <c r="W99" s="83"/>
      <c r="X99" s="83"/>
      <c r="Y99" s="83">
        <f t="shared" ref="Y99:Y100" si="79">S99+V99</f>
        <v>1274.63158</v>
      </c>
      <c r="Z99" s="83">
        <f t="shared" ref="Z99:Z100" si="80">T99+W99</f>
        <v>0</v>
      </c>
      <c r="AA99" s="83">
        <f t="shared" ref="AA99:AA100" si="81">U99+X99</f>
        <v>0</v>
      </c>
    </row>
    <row r="100" spans="1:27" s="3" customFormat="1" ht="22.5" x14ac:dyDescent="0.2">
      <c r="A100" s="23" t="s">
        <v>13</v>
      </c>
      <c r="B100" s="26">
        <v>2</v>
      </c>
      <c r="C100" s="27">
        <v>2</v>
      </c>
      <c r="D100" s="26">
        <v>0</v>
      </c>
      <c r="E100" s="28" t="s">
        <v>425</v>
      </c>
      <c r="F100" s="29">
        <v>240</v>
      </c>
      <c r="G100" s="30"/>
      <c r="H100" s="30"/>
      <c r="I100" s="30"/>
      <c r="J100" s="30"/>
      <c r="K100" s="30"/>
      <c r="L100" s="30"/>
      <c r="M100" s="30"/>
      <c r="N100" s="30"/>
      <c r="O100" s="31"/>
      <c r="P100" s="65"/>
      <c r="Q100" s="65"/>
      <c r="R100" s="65"/>
      <c r="S100" s="83"/>
      <c r="T100" s="83"/>
      <c r="U100" s="83"/>
      <c r="V100" s="83">
        <f>1210.9+63.73158</f>
        <v>1274.63158</v>
      </c>
      <c r="W100" s="83"/>
      <c r="X100" s="83"/>
      <c r="Y100" s="83">
        <f t="shared" si="79"/>
        <v>1274.63158</v>
      </c>
      <c r="Z100" s="83">
        <f t="shared" si="80"/>
        <v>0</v>
      </c>
      <c r="AA100" s="83">
        <f t="shared" si="81"/>
        <v>0</v>
      </c>
    </row>
    <row r="101" spans="1:27" s="3" customFormat="1" ht="29.25" customHeight="1" x14ac:dyDescent="0.2">
      <c r="A101" s="32" t="s">
        <v>413</v>
      </c>
      <c r="B101" s="26">
        <v>2</v>
      </c>
      <c r="C101" s="27">
        <v>2</v>
      </c>
      <c r="D101" s="26">
        <v>0</v>
      </c>
      <c r="E101" s="28" t="s">
        <v>414</v>
      </c>
      <c r="F101" s="29"/>
      <c r="G101" s="30"/>
      <c r="H101" s="30"/>
      <c r="I101" s="30"/>
      <c r="J101" s="30"/>
      <c r="K101" s="30"/>
      <c r="L101" s="30"/>
      <c r="M101" s="30"/>
      <c r="N101" s="30"/>
      <c r="O101" s="31"/>
      <c r="P101" s="65">
        <f>P102</f>
        <v>3640.4915300000002</v>
      </c>
      <c r="Q101" s="65">
        <v>0</v>
      </c>
      <c r="R101" s="65">
        <v>0</v>
      </c>
      <c r="S101" s="83">
        <f>M101+P101</f>
        <v>3640.4915300000002</v>
      </c>
      <c r="T101" s="83">
        <f t="shared" si="60"/>
        <v>0</v>
      </c>
      <c r="U101" s="83">
        <f t="shared" si="61"/>
        <v>0</v>
      </c>
      <c r="V101" s="83"/>
      <c r="W101" s="83"/>
      <c r="X101" s="83"/>
      <c r="Y101" s="83">
        <f t="shared" si="54"/>
        <v>3640.4915300000002</v>
      </c>
      <c r="Z101" s="83">
        <f t="shared" si="55"/>
        <v>0</v>
      </c>
      <c r="AA101" s="83">
        <f t="shared" si="56"/>
        <v>0</v>
      </c>
    </row>
    <row r="102" spans="1:27" s="3" customFormat="1" x14ac:dyDescent="0.2">
      <c r="A102" s="82" t="s">
        <v>29</v>
      </c>
      <c r="B102" s="26">
        <v>2</v>
      </c>
      <c r="C102" s="27">
        <v>2</v>
      </c>
      <c r="D102" s="26">
        <v>0</v>
      </c>
      <c r="E102" s="28" t="s">
        <v>414</v>
      </c>
      <c r="F102" s="29">
        <v>500</v>
      </c>
      <c r="G102" s="30"/>
      <c r="H102" s="30"/>
      <c r="I102" s="30"/>
      <c r="J102" s="30"/>
      <c r="K102" s="30"/>
      <c r="L102" s="30"/>
      <c r="M102" s="30"/>
      <c r="N102" s="30"/>
      <c r="O102" s="31"/>
      <c r="P102" s="65">
        <f>P103</f>
        <v>3640.4915300000002</v>
      </c>
      <c r="Q102" s="65">
        <v>0</v>
      </c>
      <c r="R102" s="65">
        <v>0</v>
      </c>
      <c r="S102" s="83">
        <f t="shared" ref="S102:S103" si="82">M102+P102</f>
        <v>3640.4915300000002</v>
      </c>
      <c r="T102" s="83">
        <f t="shared" ref="T102:T103" si="83">N102+Q102</f>
        <v>0</v>
      </c>
      <c r="U102" s="83">
        <f t="shared" ref="U102:U103" si="84">O102+R102</f>
        <v>0</v>
      </c>
      <c r="V102" s="83"/>
      <c r="W102" s="83"/>
      <c r="X102" s="83"/>
      <c r="Y102" s="83">
        <f t="shared" si="54"/>
        <v>3640.4915300000002</v>
      </c>
      <c r="Z102" s="83">
        <f t="shared" si="55"/>
        <v>0</v>
      </c>
      <c r="AA102" s="83">
        <f t="shared" si="56"/>
        <v>0</v>
      </c>
    </row>
    <row r="103" spans="1:27" s="3" customFormat="1" x14ac:dyDescent="0.2">
      <c r="A103" s="82" t="s">
        <v>28</v>
      </c>
      <c r="B103" s="26">
        <v>2</v>
      </c>
      <c r="C103" s="27">
        <v>2</v>
      </c>
      <c r="D103" s="26">
        <v>0</v>
      </c>
      <c r="E103" s="28" t="s">
        <v>414</v>
      </c>
      <c r="F103" s="29">
        <v>540</v>
      </c>
      <c r="G103" s="30"/>
      <c r="H103" s="30"/>
      <c r="I103" s="30"/>
      <c r="J103" s="30"/>
      <c r="K103" s="30"/>
      <c r="L103" s="30"/>
      <c r="M103" s="30"/>
      <c r="N103" s="30"/>
      <c r="O103" s="31"/>
      <c r="P103" s="65">
        <f>3094.4178+546.07373</f>
        <v>3640.4915300000002</v>
      </c>
      <c r="Q103" s="65">
        <v>0</v>
      </c>
      <c r="R103" s="65">
        <v>0</v>
      </c>
      <c r="S103" s="83">
        <f t="shared" si="82"/>
        <v>3640.4915300000002</v>
      </c>
      <c r="T103" s="83">
        <f t="shared" si="83"/>
        <v>0</v>
      </c>
      <c r="U103" s="83">
        <f t="shared" si="84"/>
        <v>0</v>
      </c>
      <c r="V103" s="83"/>
      <c r="W103" s="83"/>
      <c r="X103" s="83"/>
      <c r="Y103" s="83">
        <f t="shared" si="54"/>
        <v>3640.4915300000002</v>
      </c>
      <c r="Z103" s="83">
        <f t="shared" si="55"/>
        <v>0</v>
      </c>
      <c r="AA103" s="83">
        <f t="shared" si="56"/>
        <v>0</v>
      </c>
    </row>
    <row r="104" spans="1:27" s="3" customFormat="1" ht="24.75" customHeight="1" x14ac:dyDescent="0.2">
      <c r="A104" s="33" t="s">
        <v>412</v>
      </c>
      <c r="B104" s="26">
        <v>2</v>
      </c>
      <c r="C104" s="27">
        <v>2</v>
      </c>
      <c r="D104" s="26">
        <v>0</v>
      </c>
      <c r="E104" s="28" t="s">
        <v>411</v>
      </c>
      <c r="F104" s="29"/>
      <c r="G104" s="30"/>
      <c r="H104" s="30"/>
      <c r="I104" s="30"/>
      <c r="J104" s="30"/>
      <c r="K104" s="30"/>
      <c r="L104" s="30"/>
      <c r="M104" s="30"/>
      <c r="N104" s="30"/>
      <c r="O104" s="31"/>
      <c r="P104" s="65">
        <f>P105</f>
        <v>4623.0868600000003</v>
      </c>
      <c r="Q104" s="65">
        <v>0</v>
      </c>
      <c r="R104" s="65">
        <v>0</v>
      </c>
      <c r="S104" s="83">
        <f>M104+P104</f>
        <v>4623.0868600000003</v>
      </c>
      <c r="T104" s="83">
        <f t="shared" si="60"/>
        <v>0</v>
      </c>
      <c r="U104" s="83">
        <f t="shared" si="61"/>
        <v>0</v>
      </c>
      <c r="V104" s="83"/>
      <c r="W104" s="83"/>
      <c r="X104" s="83"/>
      <c r="Y104" s="83">
        <f t="shared" si="54"/>
        <v>4623.0868600000003</v>
      </c>
      <c r="Z104" s="83">
        <f t="shared" si="55"/>
        <v>0</v>
      </c>
      <c r="AA104" s="83">
        <f t="shared" si="56"/>
        <v>0</v>
      </c>
    </row>
    <row r="105" spans="1:27" s="3" customFormat="1" ht="24.75" customHeight="1" x14ac:dyDescent="0.2">
      <c r="A105" s="23" t="s">
        <v>29</v>
      </c>
      <c r="B105" s="26">
        <v>2</v>
      </c>
      <c r="C105" s="27">
        <v>2</v>
      </c>
      <c r="D105" s="26">
        <v>0</v>
      </c>
      <c r="E105" s="28" t="s">
        <v>411</v>
      </c>
      <c r="F105" s="29">
        <v>500</v>
      </c>
      <c r="G105" s="30"/>
      <c r="H105" s="30"/>
      <c r="I105" s="30"/>
      <c r="J105" s="30"/>
      <c r="K105" s="30"/>
      <c r="L105" s="30"/>
      <c r="M105" s="30"/>
      <c r="N105" s="30"/>
      <c r="O105" s="31"/>
      <c r="P105" s="65">
        <f>P106</f>
        <v>4623.0868600000003</v>
      </c>
      <c r="Q105" s="65">
        <v>0</v>
      </c>
      <c r="R105" s="65">
        <v>0</v>
      </c>
      <c r="S105" s="83">
        <f t="shared" ref="S105:S106" si="85">M105+P105</f>
        <v>4623.0868600000003</v>
      </c>
      <c r="T105" s="83">
        <f t="shared" ref="T105:T106" si="86">N105+Q105</f>
        <v>0</v>
      </c>
      <c r="U105" s="83">
        <f t="shared" ref="U105:U106" si="87">O105+R105</f>
        <v>0</v>
      </c>
      <c r="V105" s="83"/>
      <c r="W105" s="83"/>
      <c r="X105" s="83"/>
      <c r="Y105" s="83">
        <f t="shared" si="54"/>
        <v>4623.0868600000003</v>
      </c>
      <c r="Z105" s="83">
        <f t="shared" si="55"/>
        <v>0</v>
      </c>
      <c r="AA105" s="83">
        <f t="shared" si="56"/>
        <v>0</v>
      </c>
    </row>
    <row r="106" spans="1:27" s="3" customFormat="1" ht="24.75" customHeight="1" x14ac:dyDescent="0.2">
      <c r="A106" s="23" t="s">
        <v>28</v>
      </c>
      <c r="B106" s="26">
        <v>2</v>
      </c>
      <c r="C106" s="27">
        <v>2</v>
      </c>
      <c r="D106" s="26">
        <v>0</v>
      </c>
      <c r="E106" s="28" t="s">
        <v>411</v>
      </c>
      <c r="F106" s="29">
        <v>540</v>
      </c>
      <c r="G106" s="30"/>
      <c r="H106" s="30"/>
      <c r="I106" s="30"/>
      <c r="J106" s="30"/>
      <c r="K106" s="30"/>
      <c r="L106" s="30"/>
      <c r="M106" s="30"/>
      <c r="N106" s="30"/>
      <c r="O106" s="31"/>
      <c r="P106" s="65">
        <f>1705.89832+1992.57117+498.14279+426.47458</f>
        <v>4623.0868600000003</v>
      </c>
      <c r="Q106" s="65">
        <v>0</v>
      </c>
      <c r="R106" s="65">
        <v>0</v>
      </c>
      <c r="S106" s="83">
        <f t="shared" si="85"/>
        <v>4623.0868600000003</v>
      </c>
      <c r="T106" s="83">
        <f t="shared" si="86"/>
        <v>0</v>
      </c>
      <c r="U106" s="83">
        <f t="shared" si="87"/>
        <v>0</v>
      </c>
      <c r="V106" s="83"/>
      <c r="W106" s="83"/>
      <c r="X106" s="83"/>
      <c r="Y106" s="83">
        <f t="shared" si="54"/>
        <v>4623.0868600000003</v>
      </c>
      <c r="Z106" s="83">
        <f t="shared" si="55"/>
        <v>0</v>
      </c>
      <c r="AA106" s="83">
        <f t="shared" si="56"/>
        <v>0</v>
      </c>
    </row>
    <row r="107" spans="1:27" s="3" customFormat="1" x14ac:dyDescent="0.2">
      <c r="A107" s="34" t="s">
        <v>337</v>
      </c>
      <c r="B107" s="26" t="s">
        <v>173</v>
      </c>
      <c r="C107" s="27">
        <v>3</v>
      </c>
      <c r="D107" s="26" t="s">
        <v>2</v>
      </c>
      <c r="E107" s="39" t="s">
        <v>9</v>
      </c>
      <c r="F107" s="40"/>
      <c r="G107" s="41">
        <f>G111+G108</f>
        <v>40375</v>
      </c>
      <c r="H107" s="41">
        <f t="shared" ref="H107:I107" si="88">H111+H108</f>
        <v>37340.199999999997</v>
      </c>
      <c r="I107" s="41">
        <f t="shared" si="88"/>
        <v>0</v>
      </c>
      <c r="J107" s="41">
        <f>J111</f>
        <v>-35017.5</v>
      </c>
      <c r="K107" s="41">
        <f>K111</f>
        <v>-33606.1</v>
      </c>
      <c r="L107" s="41"/>
      <c r="M107" s="41">
        <f t="shared" si="65"/>
        <v>5357.5</v>
      </c>
      <c r="N107" s="41">
        <f t="shared" si="66"/>
        <v>3734.0999999999985</v>
      </c>
      <c r="O107" s="42">
        <f t="shared" si="67"/>
        <v>0</v>
      </c>
      <c r="P107" s="66"/>
      <c r="Q107" s="66"/>
      <c r="R107" s="66"/>
      <c r="S107" s="64">
        <f t="shared" si="59"/>
        <v>5357.5</v>
      </c>
      <c r="T107" s="64">
        <f t="shared" si="60"/>
        <v>3734.0999999999985</v>
      </c>
      <c r="U107" s="64">
        <f t="shared" si="61"/>
        <v>0</v>
      </c>
      <c r="V107" s="64"/>
      <c r="W107" s="64"/>
      <c r="X107" s="64"/>
      <c r="Y107" s="64">
        <f t="shared" si="54"/>
        <v>5357.5</v>
      </c>
      <c r="Z107" s="64">
        <f t="shared" si="55"/>
        <v>3734.0999999999985</v>
      </c>
      <c r="AA107" s="64">
        <f t="shared" si="56"/>
        <v>0</v>
      </c>
    </row>
    <row r="108" spans="1:27" s="3" customFormat="1" ht="45" x14ac:dyDescent="0.2">
      <c r="A108" s="23" t="s">
        <v>380</v>
      </c>
      <c r="B108" s="26">
        <v>2</v>
      </c>
      <c r="C108" s="27">
        <v>3</v>
      </c>
      <c r="D108" s="26" t="s">
        <v>2</v>
      </c>
      <c r="E108" s="28" t="s">
        <v>244</v>
      </c>
      <c r="F108" s="29" t="s">
        <v>7</v>
      </c>
      <c r="G108" s="30">
        <f t="shared" ref="G108:I108" si="89">G109</f>
        <v>1466.6</v>
      </c>
      <c r="H108" s="30">
        <f t="shared" si="89"/>
        <v>0</v>
      </c>
      <c r="I108" s="30">
        <f t="shared" si="89"/>
        <v>0</v>
      </c>
      <c r="J108" s="30"/>
      <c r="K108" s="30"/>
      <c r="L108" s="30"/>
      <c r="M108" s="30">
        <f t="shared" si="65"/>
        <v>1466.6</v>
      </c>
      <c r="N108" s="30">
        <f t="shared" si="66"/>
        <v>0</v>
      </c>
      <c r="O108" s="31">
        <f t="shared" si="67"/>
        <v>0</v>
      </c>
      <c r="P108" s="65"/>
      <c r="Q108" s="65"/>
      <c r="R108" s="65"/>
      <c r="S108" s="83">
        <f t="shared" si="59"/>
        <v>1466.6</v>
      </c>
      <c r="T108" s="83">
        <f t="shared" si="60"/>
        <v>0</v>
      </c>
      <c r="U108" s="83">
        <f t="shared" si="61"/>
        <v>0</v>
      </c>
      <c r="V108" s="83"/>
      <c r="W108" s="83"/>
      <c r="X108" s="83"/>
      <c r="Y108" s="83">
        <f t="shared" si="54"/>
        <v>1466.6</v>
      </c>
      <c r="Z108" s="83">
        <f t="shared" si="55"/>
        <v>0</v>
      </c>
      <c r="AA108" s="83">
        <f t="shared" si="56"/>
        <v>0</v>
      </c>
    </row>
    <row r="109" spans="1:27" s="3" customFormat="1" x14ac:dyDescent="0.2">
      <c r="A109" s="23" t="s">
        <v>29</v>
      </c>
      <c r="B109" s="26">
        <v>2</v>
      </c>
      <c r="C109" s="27">
        <v>3</v>
      </c>
      <c r="D109" s="26" t="s">
        <v>2</v>
      </c>
      <c r="E109" s="28" t="s">
        <v>244</v>
      </c>
      <c r="F109" s="29">
        <v>500</v>
      </c>
      <c r="G109" s="30">
        <f t="shared" ref="G109:I109" si="90">G110</f>
        <v>1466.6</v>
      </c>
      <c r="H109" s="30">
        <f t="shared" si="90"/>
        <v>0</v>
      </c>
      <c r="I109" s="30">
        <f t="shared" si="90"/>
        <v>0</v>
      </c>
      <c r="J109" s="30"/>
      <c r="K109" s="30"/>
      <c r="L109" s="30"/>
      <c r="M109" s="30">
        <f t="shared" si="65"/>
        <v>1466.6</v>
      </c>
      <c r="N109" s="30">
        <f t="shared" si="66"/>
        <v>0</v>
      </c>
      <c r="O109" s="31">
        <f t="shared" si="67"/>
        <v>0</v>
      </c>
      <c r="P109" s="65"/>
      <c r="Q109" s="65"/>
      <c r="R109" s="65"/>
      <c r="S109" s="83">
        <f t="shared" si="59"/>
        <v>1466.6</v>
      </c>
      <c r="T109" s="83">
        <f t="shared" si="60"/>
        <v>0</v>
      </c>
      <c r="U109" s="83">
        <f t="shared" si="61"/>
        <v>0</v>
      </c>
      <c r="V109" s="83"/>
      <c r="W109" s="83"/>
      <c r="X109" s="83"/>
      <c r="Y109" s="83">
        <f t="shared" si="54"/>
        <v>1466.6</v>
      </c>
      <c r="Z109" s="83">
        <f t="shared" si="55"/>
        <v>0</v>
      </c>
      <c r="AA109" s="83">
        <f t="shared" si="56"/>
        <v>0</v>
      </c>
    </row>
    <row r="110" spans="1:27" s="3" customFormat="1" x14ac:dyDescent="0.2">
      <c r="A110" s="23" t="s">
        <v>28</v>
      </c>
      <c r="B110" s="26">
        <v>2</v>
      </c>
      <c r="C110" s="27">
        <v>3</v>
      </c>
      <c r="D110" s="26" t="s">
        <v>2</v>
      </c>
      <c r="E110" s="28" t="s">
        <v>244</v>
      </c>
      <c r="F110" s="29">
        <v>540</v>
      </c>
      <c r="G110" s="30">
        <v>1466.6</v>
      </c>
      <c r="H110" s="30">
        <v>0</v>
      </c>
      <c r="I110" s="30">
        <v>0</v>
      </c>
      <c r="J110" s="30"/>
      <c r="K110" s="30"/>
      <c r="L110" s="30"/>
      <c r="M110" s="30">
        <f t="shared" si="65"/>
        <v>1466.6</v>
      </c>
      <c r="N110" s="30">
        <f t="shared" si="66"/>
        <v>0</v>
      </c>
      <c r="O110" s="31">
        <f t="shared" si="67"/>
        <v>0</v>
      </c>
      <c r="P110" s="65"/>
      <c r="Q110" s="65"/>
      <c r="R110" s="65"/>
      <c r="S110" s="83">
        <f t="shared" si="59"/>
        <v>1466.6</v>
      </c>
      <c r="T110" s="83">
        <f t="shared" si="60"/>
        <v>0</v>
      </c>
      <c r="U110" s="83">
        <f t="shared" si="61"/>
        <v>0</v>
      </c>
      <c r="V110" s="83"/>
      <c r="W110" s="83"/>
      <c r="X110" s="83"/>
      <c r="Y110" s="83">
        <f t="shared" si="54"/>
        <v>1466.6</v>
      </c>
      <c r="Z110" s="83">
        <f t="shared" si="55"/>
        <v>0</v>
      </c>
      <c r="AA110" s="83">
        <f t="shared" si="56"/>
        <v>0</v>
      </c>
    </row>
    <row r="111" spans="1:27" s="3" customFormat="1" ht="67.5" x14ac:dyDescent="0.2">
      <c r="A111" s="23" t="s">
        <v>367</v>
      </c>
      <c r="B111" s="26" t="s">
        <v>173</v>
      </c>
      <c r="C111" s="27">
        <v>3</v>
      </c>
      <c r="D111" s="26" t="s">
        <v>2</v>
      </c>
      <c r="E111" s="28" t="s">
        <v>397</v>
      </c>
      <c r="F111" s="29" t="s">
        <v>7</v>
      </c>
      <c r="G111" s="30">
        <f>G112</f>
        <v>38908.400000000001</v>
      </c>
      <c r="H111" s="30">
        <f t="shared" ref="H111:I112" si="91">H112</f>
        <v>37340.199999999997</v>
      </c>
      <c r="I111" s="30">
        <f t="shared" si="91"/>
        <v>0</v>
      </c>
      <c r="J111" s="30">
        <f>J112</f>
        <v>-35017.5</v>
      </c>
      <c r="K111" s="30">
        <f>K112</f>
        <v>-33606.1</v>
      </c>
      <c r="L111" s="30"/>
      <c r="M111" s="30">
        <f t="shared" si="65"/>
        <v>3890.9000000000015</v>
      </c>
      <c r="N111" s="30">
        <f t="shared" si="66"/>
        <v>3734.0999999999985</v>
      </c>
      <c r="O111" s="31">
        <f t="shared" si="67"/>
        <v>0</v>
      </c>
      <c r="P111" s="65"/>
      <c r="Q111" s="65"/>
      <c r="R111" s="65"/>
      <c r="S111" s="83">
        <f t="shared" si="59"/>
        <v>3890.9000000000015</v>
      </c>
      <c r="T111" s="83">
        <f t="shared" si="60"/>
        <v>3734.0999999999985</v>
      </c>
      <c r="U111" s="83">
        <f t="shared" si="61"/>
        <v>0</v>
      </c>
      <c r="V111" s="83"/>
      <c r="W111" s="83"/>
      <c r="X111" s="83"/>
      <c r="Y111" s="83">
        <f t="shared" si="54"/>
        <v>3890.9000000000015</v>
      </c>
      <c r="Z111" s="83">
        <f t="shared" si="55"/>
        <v>3734.0999999999985</v>
      </c>
      <c r="AA111" s="83">
        <f t="shared" si="56"/>
        <v>0</v>
      </c>
    </row>
    <row r="112" spans="1:27" s="3" customFormat="1" x14ac:dyDescent="0.2">
      <c r="A112" s="23" t="s">
        <v>29</v>
      </c>
      <c r="B112" s="26" t="s">
        <v>173</v>
      </c>
      <c r="C112" s="27">
        <v>3</v>
      </c>
      <c r="D112" s="26" t="s">
        <v>2</v>
      </c>
      <c r="E112" s="28" t="s">
        <v>397</v>
      </c>
      <c r="F112" s="29">
        <v>500</v>
      </c>
      <c r="G112" s="30">
        <f>G113</f>
        <v>38908.400000000001</v>
      </c>
      <c r="H112" s="30">
        <f t="shared" si="91"/>
        <v>37340.199999999997</v>
      </c>
      <c r="I112" s="30">
        <f t="shared" si="91"/>
        <v>0</v>
      </c>
      <c r="J112" s="30">
        <f>J113</f>
        <v>-35017.5</v>
      </c>
      <c r="K112" s="30">
        <f>K113</f>
        <v>-33606.1</v>
      </c>
      <c r="L112" s="30"/>
      <c r="M112" s="30">
        <f t="shared" si="65"/>
        <v>3890.9000000000015</v>
      </c>
      <c r="N112" s="30">
        <f t="shared" si="66"/>
        <v>3734.0999999999985</v>
      </c>
      <c r="O112" s="31">
        <f t="shared" si="67"/>
        <v>0</v>
      </c>
      <c r="P112" s="65"/>
      <c r="Q112" s="65"/>
      <c r="R112" s="65"/>
      <c r="S112" s="83">
        <f t="shared" si="59"/>
        <v>3890.9000000000015</v>
      </c>
      <c r="T112" s="83">
        <f t="shared" si="60"/>
        <v>3734.0999999999985</v>
      </c>
      <c r="U112" s="83">
        <f t="shared" si="61"/>
        <v>0</v>
      </c>
      <c r="V112" s="83"/>
      <c r="W112" s="83"/>
      <c r="X112" s="83"/>
      <c r="Y112" s="83">
        <f t="shared" si="54"/>
        <v>3890.9000000000015</v>
      </c>
      <c r="Z112" s="83">
        <f t="shared" si="55"/>
        <v>3734.0999999999985</v>
      </c>
      <c r="AA112" s="83">
        <f t="shared" si="56"/>
        <v>0</v>
      </c>
    </row>
    <row r="113" spans="1:27" s="3" customFormat="1" x14ac:dyDescent="0.2">
      <c r="A113" s="23" t="s">
        <v>28</v>
      </c>
      <c r="B113" s="26" t="s">
        <v>173</v>
      </c>
      <c r="C113" s="27">
        <v>3</v>
      </c>
      <c r="D113" s="26" t="s">
        <v>2</v>
      </c>
      <c r="E113" s="28" t="s">
        <v>397</v>
      </c>
      <c r="F113" s="29">
        <v>540</v>
      </c>
      <c r="G113" s="30">
        <v>38908.400000000001</v>
      </c>
      <c r="H113" s="30">
        <v>37340.199999999997</v>
      </c>
      <c r="I113" s="30">
        <v>0</v>
      </c>
      <c r="J113" s="30">
        <f>-35017.5</f>
        <v>-35017.5</v>
      </c>
      <c r="K113" s="30">
        <f>-33606.1</f>
        <v>-33606.1</v>
      </c>
      <c r="L113" s="30"/>
      <c r="M113" s="30">
        <f t="shared" si="65"/>
        <v>3890.9000000000015</v>
      </c>
      <c r="N113" s="30">
        <f t="shared" si="66"/>
        <v>3734.0999999999985</v>
      </c>
      <c r="O113" s="31">
        <f t="shared" si="67"/>
        <v>0</v>
      </c>
      <c r="P113" s="65"/>
      <c r="Q113" s="65"/>
      <c r="R113" s="65"/>
      <c r="S113" s="83">
        <f t="shared" si="59"/>
        <v>3890.9000000000015</v>
      </c>
      <c r="T113" s="83">
        <f t="shared" si="60"/>
        <v>3734.0999999999985</v>
      </c>
      <c r="U113" s="83">
        <f t="shared" si="61"/>
        <v>0</v>
      </c>
      <c r="V113" s="83"/>
      <c r="W113" s="83"/>
      <c r="X113" s="83"/>
      <c r="Y113" s="83">
        <f t="shared" si="54"/>
        <v>3890.9000000000015</v>
      </c>
      <c r="Z113" s="83">
        <f t="shared" si="55"/>
        <v>3734.0999999999985</v>
      </c>
      <c r="AA113" s="83">
        <f t="shared" si="56"/>
        <v>0</v>
      </c>
    </row>
    <row r="114" spans="1:27" s="3" customFormat="1" x14ac:dyDescent="0.2">
      <c r="A114" s="34" t="s">
        <v>375</v>
      </c>
      <c r="B114" s="26" t="s">
        <v>173</v>
      </c>
      <c r="C114" s="27">
        <v>4</v>
      </c>
      <c r="D114" s="26" t="s">
        <v>2</v>
      </c>
      <c r="E114" s="39" t="s">
        <v>9</v>
      </c>
      <c r="F114" s="40"/>
      <c r="G114" s="41">
        <f>G118</f>
        <v>0</v>
      </c>
      <c r="H114" s="41">
        <f t="shared" ref="H114:I114" si="92">H118</f>
        <v>0</v>
      </c>
      <c r="I114" s="41">
        <f t="shared" si="92"/>
        <v>73641.700000000012</v>
      </c>
      <c r="J114" s="41"/>
      <c r="K114" s="41"/>
      <c r="L114" s="41"/>
      <c r="M114" s="41">
        <f t="shared" si="65"/>
        <v>0</v>
      </c>
      <c r="N114" s="41">
        <f t="shared" si="66"/>
        <v>0</v>
      </c>
      <c r="O114" s="42">
        <f t="shared" si="67"/>
        <v>73641.700000000012</v>
      </c>
      <c r="P114" s="66">
        <f>P115</f>
        <v>406.18446999999998</v>
      </c>
      <c r="Q114" s="66">
        <f t="shared" ref="Q114:R114" si="93">Q115</f>
        <v>0</v>
      </c>
      <c r="R114" s="66">
        <f t="shared" si="93"/>
        <v>0</v>
      </c>
      <c r="S114" s="64">
        <f t="shared" si="59"/>
        <v>406.18446999999998</v>
      </c>
      <c r="T114" s="64">
        <f t="shared" si="60"/>
        <v>0</v>
      </c>
      <c r="U114" s="64">
        <f t="shared" si="61"/>
        <v>73641.700000000012</v>
      </c>
      <c r="V114" s="64">
        <f>V115</f>
        <v>586.58547999999996</v>
      </c>
      <c r="W114" s="64"/>
      <c r="X114" s="64"/>
      <c r="Y114" s="64">
        <f t="shared" si="54"/>
        <v>992.76994999999988</v>
      </c>
      <c r="Z114" s="64">
        <f t="shared" si="55"/>
        <v>0</v>
      </c>
      <c r="AA114" s="64">
        <f t="shared" si="56"/>
        <v>73641.700000000012</v>
      </c>
    </row>
    <row r="115" spans="1:27" s="3" customFormat="1" ht="22.5" x14ac:dyDescent="0.2">
      <c r="A115" s="113" t="s">
        <v>415</v>
      </c>
      <c r="B115" s="26">
        <v>2</v>
      </c>
      <c r="C115" s="27">
        <v>4</v>
      </c>
      <c r="D115" s="26">
        <v>0</v>
      </c>
      <c r="E115" s="28">
        <v>88350</v>
      </c>
      <c r="F115" s="29"/>
      <c r="G115" s="41"/>
      <c r="H115" s="41"/>
      <c r="I115" s="41"/>
      <c r="J115" s="41"/>
      <c r="K115" s="41"/>
      <c r="L115" s="41"/>
      <c r="M115" s="41"/>
      <c r="N115" s="41"/>
      <c r="O115" s="42"/>
      <c r="P115" s="65">
        <f>P116</f>
        <v>406.18446999999998</v>
      </c>
      <c r="Q115" s="65">
        <v>0</v>
      </c>
      <c r="R115" s="65">
        <v>0</v>
      </c>
      <c r="S115" s="83">
        <f>M115+P115</f>
        <v>406.18446999999998</v>
      </c>
      <c r="T115" s="83">
        <f t="shared" si="60"/>
        <v>0</v>
      </c>
      <c r="U115" s="83">
        <f t="shared" si="61"/>
        <v>0</v>
      </c>
      <c r="V115" s="83">
        <v>586.58547999999996</v>
      </c>
      <c r="W115" s="83"/>
      <c r="X115" s="83"/>
      <c r="Y115" s="83">
        <f t="shared" si="54"/>
        <v>992.76994999999988</v>
      </c>
      <c r="Z115" s="83">
        <f t="shared" si="55"/>
        <v>0</v>
      </c>
      <c r="AA115" s="83">
        <f t="shared" si="56"/>
        <v>0</v>
      </c>
    </row>
    <row r="116" spans="1:27" s="3" customFormat="1" ht="18" customHeight="1" x14ac:dyDescent="0.2">
      <c r="A116" s="113" t="s">
        <v>29</v>
      </c>
      <c r="B116" s="26">
        <v>2</v>
      </c>
      <c r="C116" s="27">
        <v>4</v>
      </c>
      <c r="D116" s="26">
        <v>0</v>
      </c>
      <c r="E116" s="28">
        <v>88350</v>
      </c>
      <c r="F116" s="29">
        <v>500</v>
      </c>
      <c r="G116" s="41"/>
      <c r="H116" s="41"/>
      <c r="I116" s="41"/>
      <c r="J116" s="41"/>
      <c r="K116" s="41"/>
      <c r="L116" s="41"/>
      <c r="M116" s="41"/>
      <c r="N116" s="41"/>
      <c r="O116" s="42"/>
      <c r="P116" s="65">
        <f>P117</f>
        <v>406.18446999999998</v>
      </c>
      <c r="Q116" s="65">
        <v>0</v>
      </c>
      <c r="R116" s="65">
        <v>0</v>
      </c>
      <c r="S116" s="83">
        <f t="shared" ref="S116:S117" si="94">M116+P116</f>
        <v>406.18446999999998</v>
      </c>
      <c r="T116" s="83">
        <f t="shared" ref="T116:T117" si="95">N116+Q116</f>
        <v>0</v>
      </c>
      <c r="U116" s="83">
        <f t="shared" ref="U116:U117" si="96">O116+R116</f>
        <v>0</v>
      </c>
      <c r="V116" s="83">
        <v>586.58547999999996</v>
      </c>
      <c r="W116" s="83"/>
      <c r="X116" s="83"/>
      <c r="Y116" s="83">
        <f t="shared" si="54"/>
        <v>992.76994999999988</v>
      </c>
      <c r="Z116" s="83">
        <f t="shared" si="55"/>
        <v>0</v>
      </c>
      <c r="AA116" s="83">
        <f t="shared" si="56"/>
        <v>0</v>
      </c>
    </row>
    <row r="117" spans="1:27" s="3" customFormat="1" ht="18.75" customHeight="1" x14ac:dyDescent="0.2">
      <c r="A117" s="113" t="s">
        <v>28</v>
      </c>
      <c r="B117" s="26">
        <v>2</v>
      </c>
      <c r="C117" s="27">
        <v>4</v>
      </c>
      <c r="D117" s="26">
        <v>0</v>
      </c>
      <c r="E117" s="28">
        <v>88350</v>
      </c>
      <c r="F117" s="29">
        <v>540</v>
      </c>
      <c r="G117" s="41"/>
      <c r="H117" s="41"/>
      <c r="I117" s="41"/>
      <c r="J117" s="41"/>
      <c r="K117" s="41"/>
      <c r="L117" s="41"/>
      <c r="M117" s="41"/>
      <c r="N117" s="41"/>
      <c r="O117" s="42"/>
      <c r="P117" s="65">
        <v>406.18446999999998</v>
      </c>
      <c r="Q117" s="65">
        <v>0</v>
      </c>
      <c r="R117" s="65">
        <v>0</v>
      </c>
      <c r="S117" s="83">
        <f t="shared" si="94"/>
        <v>406.18446999999998</v>
      </c>
      <c r="T117" s="83">
        <f t="shared" si="95"/>
        <v>0</v>
      </c>
      <c r="U117" s="83">
        <f t="shared" si="96"/>
        <v>0</v>
      </c>
      <c r="V117" s="83">
        <v>586.58547999999996</v>
      </c>
      <c r="W117" s="83"/>
      <c r="X117" s="83"/>
      <c r="Y117" s="83">
        <f t="shared" si="54"/>
        <v>992.76994999999988</v>
      </c>
      <c r="Z117" s="83">
        <f t="shared" si="55"/>
        <v>0</v>
      </c>
      <c r="AA117" s="83">
        <f t="shared" si="56"/>
        <v>0</v>
      </c>
    </row>
    <row r="118" spans="1:27" s="3" customFormat="1" ht="22.5" x14ac:dyDescent="0.2">
      <c r="A118" s="23" t="s">
        <v>356</v>
      </c>
      <c r="B118" s="26">
        <v>2</v>
      </c>
      <c r="C118" s="27">
        <v>4</v>
      </c>
      <c r="D118" s="26" t="s">
        <v>354</v>
      </c>
      <c r="E118" s="28">
        <v>0</v>
      </c>
      <c r="F118" s="29"/>
      <c r="G118" s="30">
        <f t="shared" ref="G118:I118" si="97">G119+G122</f>
        <v>0</v>
      </c>
      <c r="H118" s="30">
        <f t="shared" si="97"/>
        <v>0</v>
      </c>
      <c r="I118" s="30">
        <f t="shared" si="97"/>
        <v>73641.700000000012</v>
      </c>
      <c r="J118" s="30"/>
      <c r="K118" s="30"/>
      <c r="L118" s="30"/>
      <c r="M118" s="30">
        <f t="shared" si="65"/>
        <v>0</v>
      </c>
      <c r="N118" s="30">
        <f t="shared" si="66"/>
        <v>0</v>
      </c>
      <c r="O118" s="31">
        <f t="shared" si="67"/>
        <v>73641.700000000012</v>
      </c>
      <c r="P118" s="65"/>
      <c r="Q118" s="65"/>
      <c r="R118" s="65"/>
      <c r="S118" s="83">
        <f t="shared" si="59"/>
        <v>0</v>
      </c>
      <c r="T118" s="83">
        <f t="shared" si="60"/>
        <v>0</v>
      </c>
      <c r="U118" s="83">
        <f t="shared" si="61"/>
        <v>73641.700000000012</v>
      </c>
      <c r="V118" s="83"/>
      <c r="W118" s="83"/>
      <c r="X118" s="83"/>
      <c r="Y118" s="83">
        <f t="shared" si="54"/>
        <v>0</v>
      </c>
      <c r="Z118" s="83">
        <f t="shared" si="55"/>
        <v>0</v>
      </c>
      <c r="AA118" s="83">
        <f t="shared" si="56"/>
        <v>73641.700000000012</v>
      </c>
    </row>
    <row r="119" spans="1:27" s="3" customFormat="1" ht="56.25" x14ac:dyDescent="0.2">
      <c r="A119" s="23" t="s">
        <v>355</v>
      </c>
      <c r="B119" s="26">
        <v>2</v>
      </c>
      <c r="C119" s="27">
        <v>4</v>
      </c>
      <c r="D119" s="26" t="s">
        <v>354</v>
      </c>
      <c r="E119" s="28">
        <v>67483</v>
      </c>
      <c r="F119" s="29"/>
      <c r="G119" s="30">
        <f t="shared" ref="G119:I120" si="98">G120</f>
        <v>0</v>
      </c>
      <c r="H119" s="30">
        <f t="shared" si="98"/>
        <v>0</v>
      </c>
      <c r="I119" s="30">
        <f t="shared" si="98"/>
        <v>72241.100000000006</v>
      </c>
      <c r="J119" s="30"/>
      <c r="K119" s="30"/>
      <c r="L119" s="30"/>
      <c r="M119" s="30">
        <f t="shared" si="65"/>
        <v>0</v>
      </c>
      <c r="N119" s="30">
        <f t="shared" si="66"/>
        <v>0</v>
      </c>
      <c r="O119" s="31">
        <f t="shared" si="67"/>
        <v>72241.100000000006</v>
      </c>
      <c r="P119" s="65"/>
      <c r="Q119" s="65"/>
      <c r="R119" s="65"/>
      <c r="S119" s="83">
        <f t="shared" si="59"/>
        <v>0</v>
      </c>
      <c r="T119" s="83">
        <f t="shared" si="60"/>
        <v>0</v>
      </c>
      <c r="U119" s="83">
        <f t="shared" si="61"/>
        <v>72241.100000000006</v>
      </c>
      <c r="V119" s="83"/>
      <c r="W119" s="83"/>
      <c r="X119" s="83"/>
      <c r="Y119" s="83">
        <f t="shared" si="54"/>
        <v>0</v>
      </c>
      <c r="Z119" s="83">
        <f t="shared" si="55"/>
        <v>0</v>
      </c>
      <c r="AA119" s="83">
        <f t="shared" si="56"/>
        <v>72241.100000000006</v>
      </c>
    </row>
    <row r="120" spans="1:27" s="3" customFormat="1" ht="22.5" x14ac:dyDescent="0.2">
      <c r="A120" s="23" t="s">
        <v>103</v>
      </c>
      <c r="B120" s="26">
        <v>2</v>
      </c>
      <c r="C120" s="27">
        <v>4</v>
      </c>
      <c r="D120" s="26" t="s">
        <v>354</v>
      </c>
      <c r="E120" s="28">
        <v>67483</v>
      </c>
      <c r="F120" s="29">
        <v>400</v>
      </c>
      <c r="G120" s="30">
        <f t="shared" si="98"/>
        <v>0</v>
      </c>
      <c r="H120" s="30">
        <f t="shared" si="98"/>
        <v>0</v>
      </c>
      <c r="I120" s="30">
        <f t="shared" si="98"/>
        <v>72241.100000000006</v>
      </c>
      <c r="J120" s="30"/>
      <c r="K120" s="30"/>
      <c r="L120" s="30"/>
      <c r="M120" s="30">
        <f t="shared" si="65"/>
        <v>0</v>
      </c>
      <c r="N120" s="30">
        <f t="shared" si="66"/>
        <v>0</v>
      </c>
      <c r="O120" s="31">
        <f t="shared" si="67"/>
        <v>72241.100000000006</v>
      </c>
      <c r="P120" s="65"/>
      <c r="Q120" s="65"/>
      <c r="R120" s="65"/>
      <c r="S120" s="83">
        <f t="shared" si="59"/>
        <v>0</v>
      </c>
      <c r="T120" s="83">
        <f t="shared" si="60"/>
        <v>0</v>
      </c>
      <c r="U120" s="83">
        <f t="shared" si="61"/>
        <v>72241.100000000006</v>
      </c>
      <c r="V120" s="83"/>
      <c r="W120" s="83"/>
      <c r="X120" s="83"/>
      <c r="Y120" s="83">
        <f t="shared" si="54"/>
        <v>0</v>
      </c>
      <c r="Z120" s="83">
        <f t="shared" si="55"/>
        <v>0</v>
      </c>
      <c r="AA120" s="83">
        <f t="shared" si="56"/>
        <v>72241.100000000006</v>
      </c>
    </row>
    <row r="121" spans="1:27" s="3" customFormat="1" x14ac:dyDescent="0.2">
      <c r="A121" s="23" t="s">
        <v>102</v>
      </c>
      <c r="B121" s="26">
        <v>2</v>
      </c>
      <c r="C121" s="27">
        <v>4</v>
      </c>
      <c r="D121" s="26" t="s">
        <v>354</v>
      </c>
      <c r="E121" s="28">
        <v>67483</v>
      </c>
      <c r="F121" s="29">
        <v>410</v>
      </c>
      <c r="G121" s="30">
        <v>0</v>
      </c>
      <c r="H121" s="30">
        <v>0</v>
      </c>
      <c r="I121" s="30">
        <v>72241.100000000006</v>
      </c>
      <c r="J121" s="30"/>
      <c r="K121" s="30"/>
      <c r="L121" s="30"/>
      <c r="M121" s="30">
        <f t="shared" si="65"/>
        <v>0</v>
      </c>
      <c r="N121" s="30">
        <f t="shared" si="66"/>
        <v>0</v>
      </c>
      <c r="O121" s="31">
        <f t="shared" si="67"/>
        <v>72241.100000000006</v>
      </c>
      <c r="P121" s="65"/>
      <c r="Q121" s="65"/>
      <c r="R121" s="65"/>
      <c r="S121" s="83">
        <f t="shared" si="59"/>
        <v>0</v>
      </c>
      <c r="T121" s="83">
        <f t="shared" si="60"/>
        <v>0</v>
      </c>
      <c r="U121" s="83">
        <f t="shared" si="61"/>
        <v>72241.100000000006</v>
      </c>
      <c r="V121" s="83"/>
      <c r="W121" s="83"/>
      <c r="X121" s="83"/>
      <c r="Y121" s="83">
        <f t="shared" si="54"/>
        <v>0</v>
      </c>
      <c r="Z121" s="83">
        <f t="shared" si="55"/>
        <v>0</v>
      </c>
      <c r="AA121" s="83">
        <f t="shared" si="56"/>
        <v>72241.100000000006</v>
      </c>
    </row>
    <row r="122" spans="1:27" s="3" customFormat="1" ht="63" customHeight="1" x14ac:dyDescent="0.2">
      <c r="A122" s="23" t="s">
        <v>396</v>
      </c>
      <c r="B122" s="26">
        <v>2</v>
      </c>
      <c r="C122" s="27">
        <v>4</v>
      </c>
      <c r="D122" s="26" t="s">
        <v>354</v>
      </c>
      <c r="E122" s="28">
        <v>67484</v>
      </c>
      <c r="F122" s="29"/>
      <c r="G122" s="30">
        <f>G123</f>
        <v>0</v>
      </c>
      <c r="H122" s="30">
        <f t="shared" ref="H122:I123" si="99">H123</f>
        <v>0</v>
      </c>
      <c r="I122" s="30">
        <f t="shared" si="99"/>
        <v>1400.6</v>
      </c>
      <c r="J122" s="30"/>
      <c r="K122" s="30"/>
      <c r="L122" s="30"/>
      <c r="M122" s="30">
        <f t="shared" si="65"/>
        <v>0</v>
      </c>
      <c r="N122" s="30">
        <f t="shared" si="66"/>
        <v>0</v>
      </c>
      <c r="O122" s="31">
        <f t="shared" si="67"/>
        <v>1400.6</v>
      </c>
      <c r="P122" s="65"/>
      <c r="Q122" s="65"/>
      <c r="R122" s="65"/>
      <c r="S122" s="83">
        <f t="shared" si="59"/>
        <v>0</v>
      </c>
      <c r="T122" s="83">
        <f t="shared" si="60"/>
        <v>0</v>
      </c>
      <c r="U122" s="83">
        <f t="shared" si="61"/>
        <v>1400.6</v>
      </c>
      <c r="V122" s="83"/>
      <c r="W122" s="83"/>
      <c r="X122" s="83"/>
      <c r="Y122" s="83">
        <f t="shared" si="54"/>
        <v>0</v>
      </c>
      <c r="Z122" s="83">
        <f t="shared" si="55"/>
        <v>0</v>
      </c>
      <c r="AA122" s="83">
        <f t="shared" si="56"/>
        <v>1400.6</v>
      </c>
    </row>
    <row r="123" spans="1:27" s="3" customFormat="1" ht="22.5" x14ac:dyDescent="0.2">
      <c r="A123" s="23" t="s">
        <v>103</v>
      </c>
      <c r="B123" s="26">
        <v>2</v>
      </c>
      <c r="C123" s="27">
        <v>4</v>
      </c>
      <c r="D123" s="26" t="s">
        <v>354</v>
      </c>
      <c r="E123" s="28">
        <v>67484</v>
      </c>
      <c r="F123" s="29">
        <v>400</v>
      </c>
      <c r="G123" s="30">
        <f>G124</f>
        <v>0</v>
      </c>
      <c r="H123" s="30">
        <f t="shared" si="99"/>
        <v>0</v>
      </c>
      <c r="I123" s="30">
        <f t="shared" si="99"/>
        <v>1400.6</v>
      </c>
      <c r="J123" s="30"/>
      <c r="K123" s="30"/>
      <c r="L123" s="30"/>
      <c r="M123" s="30">
        <f t="shared" si="65"/>
        <v>0</v>
      </c>
      <c r="N123" s="30">
        <f t="shared" si="66"/>
        <v>0</v>
      </c>
      <c r="O123" s="31">
        <f t="shared" si="67"/>
        <v>1400.6</v>
      </c>
      <c r="P123" s="65"/>
      <c r="Q123" s="65"/>
      <c r="R123" s="65"/>
      <c r="S123" s="83">
        <f t="shared" si="59"/>
        <v>0</v>
      </c>
      <c r="T123" s="83">
        <f t="shared" si="60"/>
        <v>0</v>
      </c>
      <c r="U123" s="83">
        <f t="shared" si="61"/>
        <v>1400.6</v>
      </c>
      <c r="V123" s="83"/>
      <c r="W123" s="83"/>
      <c r="X123" s="83"/>
      <c r="Y123" s="83">
        <f t="shared" si="54"/>
        <v>0</v>
      </c>
      <c r="Z123" s="83">
        <f t="shared" si="55"/>
        <v>0</v>
      </c>
      <c r="AA123" s="83">
        <f t="shared" si="56"/>
        <v>1400.6</v>
      </c>
    </row>
    <row r="124" spans="1:27" s="3" customFormat="1" x14ac:dyDescent="0.2">
      <c r="A124" s="23" t="s">
        <v>102</v>
      </c>
      <c r="B124" s="26">
        <v>2</v>
      </c>
      <c r="C124" s="27">
        <v>4</v>
      </c>
      <c r="D124" s="26" t="s">
        <v>354</v>
      </c>
      <c r="E124" s="28">
        <v>67484</v>
      </c>
      <c r="F124" s="29">
        <v>410</v>
      </c>
      <c r="G124" s="30">
        <v>0</v>
      </c>
      <c r="H124" s="30">
        <v>0</v>
      </c>
      <c r="I124" s="30">
        <v>1400.6</v>
      </c>
      <c r="J124" s="30"/>
      <c r="K124" s="30"/>
      <c r="L124" s="30"/>
      <c r="M124" s="30">
        <f t="shared" si="65"/>
        <v>0</v>
      </c>
      <c r="N124" s="30">
        <f t="shared" si="66"/>
        <v>0</v>
      </c>
      <c r="O124" s="31">
        <f t="shared" si="67"/>
        <v>1400.6</v>
      </c>
      <c r="P124" s="65"/>
      <c r="Q124" s="65"/>
      <c r="R124" s="65"/>
      <c r="S124" s="83">
        <f t="shared" si="59"/>
        <v>0</v>
      </c>
      <c r="T124" s="83">
        <f t="shared" si="60"/>
        <v>0</v>
      </c>
      <c r="U124" s="83">
        <f t="shared" si="61"/>
        <v>1400.6</v>
      </c>
      <c r="V124" s="83"/>
      <c r="W124" s="83"/>
      <c r="X124" s="83"/>
      <c r="Y124" s="83">
        <f t="shared" si="54"/>
        <v>0</v>
      </c>
      <c r="Z124" s="83">
        <f t="shared" si="55"/>
        <v>0</v>
      </c>
      <c r="AA124" s="83">
        <f t="shared" si="56"/>
        <v>1400.6</v>
      </c>
    </row>
    <row r="125" spans="1:27" s="3" customFormat="1" ht="22.5" x14ac:dyDescent="0.2">
      <c r="A125" s="34" t="s">
        <v>378</v>
      </c>
      <c r="B125" s="37">
        <v>2</v>
      </c>
      <c r="C125" s="38">
        <v>5</v>
      </c>
      <c r="D125" s="37">
        <v>0</v>
      </c>
      <c r="E125" s="39">
        <v>0</v>
      </c>
      <c r="F125" s="40"/>
      <c r="G125" s="41">
        <f>G126</f>
        <v>600</v>
      </c>
      <c r="H125" s="41">
        <f t="shared" ref="H125:I125" si="100">H126</f>
        <v>600</v>
      </c>
      <c r="I125" s="41">
        <f t="shared" si="100"/>
        <v>600</v>
      </c>
      <c r="J125" s="41"/>
      <c r="K125" s="41"/>
      <c r="L125" s="41"/>
      <c r="M125" s="41">
        <f t="shared" si="65"/>
        <v>600</v>
      </c>
      <c r="N125" s="41">
        <f t="shared" si="66"/>
        <v>600</v>
      </c>
      <c r="O125" s="42">
        <f t="shared" si="67"/>
        <v>600</v>
      </c>
      <c r="P125" s="66"/>
      <c r="Q125" s="66"/>
      <c r="R125" s="66"/>
      <c r="S125" s="64">
        <f t="shared" si="59"/>
        <v>600</v>
      </c>
      <c r="T125" s="64">
        <f t="shared" si="60"/>
        <v>600</v>
      </c>
      <c r="U125" s="64">
        <f t="shared" si="61"/>
        <v>600</v>
      </c>
      <c r="V125" s="64"/>
      <c r="W125" s="64"/>
      <c r="X125" s="64"/>
      <c r="Y125" s="64">
        <f t="shared" si="54"/>
        <v>600</v>
      </c>
      <c r="Z125" s="64">
        <f t="shared" si="55"/>
        <v>600</v>
      </c>
      <c r="AA125" s="64">
        <f t="shared" si="56"/>
        <v>600</v>
      </c>
    </row>
    <row r="126" spans="1:27" s="3" customFormat="1" ht="22.5" x14ac:dyDescent="0.2">
      <c r="A126" s="23" t="s">
        <v>174</v>
      </c>
      <c r="B126" s="26">
        <v>2</v>
      </c>
      <c r="C126" s="27">
        <v>5</v>
      </c>
      <c r="D126" s="26">
        <v>0</v>
      </c>
      <c r="E126" s="28">
        <v>80690</v>
      </c>
      <c r="F126" s="29"/>
      <c r="G126" s="30">
        <f>G127</f>
        <v>600</v>
      </c>
      <c r="H126" s="30">
        <f t="shared" ref="H126:I127" si="101">H127</f>
        <v>600</v>
      </c>
      <c r="I126" s="30">
        <f t="shared" si="101"/>
        <v>600</v>
      </c>
      <c r="J126" s="30"/>
      <c r="K126" s="30"/>
      <c r="L126" s="30"/>
      <c r="M126" s="30">
        <f t="shared" si="65"/>
        <v>600</v>
      </c>
      <c r="N126" s="30">
        <f t="shared" si="66"/>
        <v>600</v>
      </c>
      <c r="O126" s="31">
        <f t="shared" si="67"/>
        <v>600</v>
      </c>
      <c r="P126" s="65"/>
      <c r="Q126" s="65"/>
      <c r="R126" s="65"/>
      <c r="S126" s="83">
        <f t="shared" si="59"/>
        <v>600</v>
      </c>
      <c r="T126" s="83">
        <f t="shared" si="60"/>
        <v>600</v>
      </c>
      <c r="U126" s="83">
        <f t="shared" si="61"/>
        <v>600</v>
      </c>
      <c r="V126" s="83"/>
      <c r="W126" s="83"/>
      <c r="X126" s="83"/>
      <c r="Y126" s="83">
        <f t="shared" si="54"/>
        <v>600</v>
      </c>
      <c r="Z126" s="83">
        <f t="shared" si="55"/>
        <v>600</v>
      </c>
      <c r="AA126" s="83">
        <f t="shared" si="56"/>
        <v>600</v>
      </c>
    </row>
    <row r="127" spans="1:27" s="3" customFormat="1" ht="22.5" x14ac:dyDescent="0.2">
      <c r="A127" s="23" t="s">
        <v>81</v>
      </c>
      <c r="B127" s="26">
        <v>2</v>
      </c>
      <c r="C127" s="27">
        <v>5</v>
      </c>
      <c r="D127" s="26">
        <v>0</v>
      </c>
      <c r="E127" s="28">
        <v>80690</v>
      </c>
      <c r="F127" s="29">
        <v>600</v>
      </c>
      <c r="G127" s="30">
        <f>G128</f>
        <v>600</v>
      </c>
      <c r="H127" s="30">
        <f t="shared" si="101"/>
        <v>600</v>
      </c>
      <c r="I127" s="30">
        <f t="shared" si="101"/>
        <v>600</v>
      </c>
      <c r="J127" s="30"/>
      <c r="K127" s="30"/>
      <c r="L127" s="30"/>
      <c r="M127" s="30">
        <f t="shared" si="65"/>
        <v>600</v>
      </c>
      <c r="N127" s="30">
        <f t="shared" si="66"/>
        <v>600</v>
      </c>
      <c r="O127" s="31">
        <f t="shared" si="67"/>
        <v>600</v>
      </c>
      <c r="P127" s="65"/>
      <c r="Q127" s="65"/>
      <c r="R127" s="65"/>
      <c r="S127" s="83">
        <f t="shared" si="59"/>
        <v>600</v>
      </c>
      <c r="T127" s="83">
        <f t="shared" si="60"/>
        <v>600</v>
      </c>
      <c r="U127" s="83">
        <f t="shared" si="61"/>
        <v>600</v>
      </c>
      <c r="V127" s="83"/>
      <c r="W127" s="83"/>
      <c r="X127" s="83"/>
      <c r="Y127" s="83">
        <f t="shared" si="54"/>
        <v>600</v>
      </c>
      <c r="Z127" s="83">
        <f t="shared" si="55"/>
        <v>600</v>
      </c>
      <c r="AA127" s="83">
        <f t="shared" si="56"/>
        <v>600</v>
      </c>
    </row>
    <row r="128" spans="1:27" s="3" customFormat="1" x14ac:dyDescent="0.2">
      <c r="A128" s="23" t="s">
        <v>155</v>
      </c>
      <c r="B128" s="26">
        <v>2</v>
      </c>
      <c r="C128" s="27">
        <v>5</v>
      </c>
      <c r="D128" s="26">
        <v>0</v>
      </c>
      <c r="E128" s="28">
        <v>80690</v>
      </c>
      <c r="F128" s="29">
        <v>610</v>
      </c>
      <c r="G128" s="30">
        <v>600</v>
      </c>
      <c r="H128" s="30">
        <v>600</v>
      </c>
      <c r="I128" s="30">
        <v>600</v>
      </c>
      <c r="J128" s="30"/>
      <c r="K128" s="30"/>
      <c r="L128" s="30"/>
      <c r="M128" s="30">
        <f t="shared" si="65"/>
        <v>600</v>
      </c>
      <c r="N128" s="30">
        <f t="shared" si="66"/>
        <v>600</v>
      </c>
      <c r="O128" s="31">
        <f t="shared" si="67"/>
        <v>600</v>
      </c>
      <c r="P128" s="65"/>
      <c r="Q128" s="65"/>
      <c r="R128" s="65"/>
      <c r="S128" s="83">
        <f t="shared" si="59"/>
        <v>600</v>
      </c>
      <c r="T128" s="83">
        <f t="shared" si="60"/>
        <v>600</v>
      </c>
      <c r="U128" s="83">
        <f t="shared" si="61"/>
        <v>600</v>
      </c>
      <c r="V128" s="83"/>
      <c r="W128" s="83"/>
      <c r="X128" s="83"/>
      <c r="Y128" s="83">
        <f t="shared" si="54"/>
        <v>600</v>
      </c>
      <c r="Z128" s="83">
        <f t="shared" si="55"/>
        <v>600</v>
      </c>
      <c r="AA128" s="83">
        <f t="shared" si="56"/>
        <v>600</v>
      </c>
    </row>
    <row r="129" spans="1:27" s="3" customFormat="1" ht="45" x14ac:dyDescent="0.2">
      <c r="A129" s="34" t="s">
        <v>328</v>
      </c>
      <c r="B129" s="37">
        <v>3</v>
      </c>
      <c r="C129" s="38">
        <v>0</v>
      </c>
      <c r="D129" s="37">
        <v>0</v>
      </c>
      <c r="E129" s="39">
        <v>0</v>
      </c>
      <c r="F129" s="29"/>
      <c r="G129" s="41">
        <f>G130++G133+G136+G139+G142+G151+G160+G164+G148</f>
        <v>76479.3</v>
      </c>
      <c r="H129" s="41">
        <f>H130++H133+H136+H139+H142+H151+H160+H164</f>
        <v>74855.8</v>
      </c>
      <c r="I129" s="41">
        <f>I130++I133+I136+I139+I142+I151+I160+I164</f>
        <v>34281.4</v>
      </c>
      <c r="J129" s="41">
        <f>J133+J139+J136</f>
        <v>1132.30404</v>
      </c>
      <c r="K129" s="41">
        <f t="shared" ref="K129" si="102">K133+K139</f>
        <v>-1350.9</v>
      </c>
      <c r="L129" s="41">
        <f>L133+L139+L151</f>
        <v>-1362.5975999999998</v>
      </c>
      <c r="M129" s="41">
        <f t="shared" si="65"/>
        <v>77611.604040000006</v>
      </c>
      <c r="N129" s="41">
        <f t="shared" si="66"/>
        <v>73504.900000000009</v>
      </c>
      <c r="O129" s="42">
        <f t="shared" si="67"/>
        <v>32918.8024</v>
      </c>
      <c r="P129" s="66">
        <f>P133+P130+P136+P154+P151</f>
        <v>20.758003000000105</v>
      </c>
      <c r="Q129" s="66">
        <f t="shared" ref="Q129:R129" si="103">Q133+Q130+Q136+Q154</f>
        <v>0</v>
      </c>
      <c r="R129" s="66">
        <f t="shared" si="103"/>
        <v>0</v>
      </c>
      <c r="S129" s="64">
        <f t="shared" si="59"/>
        <v>77632.362043000001</v>
      </c>
      <c r="T129" s="64">
        <f t="shared" si="60"/>
        <v>73504.900000000009</v>
      </c>
      <c r="U129" s="64">
        <f t="shared" si="61"/>
        <v>32918.8024</v>
      </c>
      <c r="V129" s="64">
        <f>V157+V133+V145+V142+V136</f>
        <v>908.8599999999999</v>
      </c>
      <c r="W129" s="64"/>
      <c r="X129" s="64"/>
      <c r="Y129" s="64">
        <f t="shared" si="54"/>
        <v>78541.222043000002</v>
      </c>
      <c r="Z129" s="64">
        <f t="shared" si="55"/>
        <v>73504.900000000009</v>
      </c>
      <c r="AA129" s="64">
        <f t="shared" si="56"/>
        <v>32918.8024</v>
      </c>
    </row>
    <row r="130" spans="1:27" s="3" customFormat="1" ht="78.75" x14ac:dyDescent="0.2">
      <c r="A130" s="23" t="s">
        <v>276</v>
      </c>
      <c r="B130" s="26">
        <v>3</v>
      </c>
      <c r="C130" s="27">
        <v>0</v>
      </c>
      <c r="D130" s="26" t="s">
        <v>2</v>
      </c>
      <c r="E130" s="28" t="s">
        <v>277</v>
      </c>
      <c r="F130" s="29" t="s">
        <v>7</v>
      </c>
      <c r="G130" s="30">
        <f>G131</f>
        <v>6896.3</v>
      </c>
      <c r="H130" s="30">
        <f t="shared" ref="H130:I130" si="104">H131</f>
        <v>7134.5</v>
      </c>
      <c r="I130" s="30">
        <f t="shared" si="104"/>
        <v>7419</v>
      </c>
      <c r="J130" s="30"/>
      <c r="K130" s="30"/>
      <c r="L130" s="30"/>
      <c r="M130" s="30">
        <f t="shared" si="65"/>
        <v>6896.3</v>
      </c>
      <c r="N130" s="30">
        <f t="shared" si="66"/>
        <v>7134.5</v>
      </c>
      <c r="O130" s="31">
        <f t="shared" si="67"/>
        <v>7419</v>
      </c>
      <c r="P130" s="65">
        <f t="shared" ref="P130:R131" si="105">P131</f>
        <v>-6896.3</v>
      </c>
      <c r="Q130" s="65">
        <f t="shared" si="105"/>
        <v>-7134.5</v>
      </c>
      <c r="R130" s="65">
        <f t="shared" si="105"/>
        <v>-7419</v>
      </c>
      <c r="S130" s="83">
        <f t="shared" si="59"/>
        <v>0</v>
      </c>
      <c r="T130" s="83">
        <f t="shared" si="60"/>
        <v>0</v>
      </c>
      <c r="U130" s="83">
        <f t="shared" si="61"/>
        <v>0</v>
      </c>
      <c r="V130" s="83"/>
      <c r="W130" s="83"/>
      <c r="X130" s="83"/>
      <c r="Y130" s="83">
        <f t="shared" si="54"/>
        <v>0</v>
      </c>
      <c r="Z130" s="83">
        <f t="shared" si="55"/>
        <v>0</v>
      </c>
      <c r="AA130" s="83">
        <f t="shared" si="56"/>
        <v>0</v>
      </c>
    </row>
    <row r="131" spans="1:27" s="3" customFormat="1" ht="22.5" x14ac:dyDescent="0.2">
      <c r="A131" s="23" t="s">
        <v>14</v>
      </c>
      <c r="B131" s="26">
        <v>3</v>
      </c>
      <c r="C131" s="27">
        <v>0</v>
      </c>
      <c r="D131" s="26" t="s">
        <v>2</v>
      </c>
      <c r="E131" s="28" t="s">
        <v>277</v>
      </c>
      <c r="F131" s="29">
        <v>200</v>
      </c>
      <c r="G131" s="30">
        <f t="shared" ref="G131:I131" si="106">G132</f>
        <v>6896.3</v>
      </c>
      <c r="H131" s="30">
        <f t="shared" si="106"/>
        <v>7134.5</v>
      </c>
      <c r="I131" s="30">
        <f t="shared" si="106"/>
        <v>7419</v>
      </c>
      <c r="J131" s="30"/>
      <c r="K131" s="30"/>
      <c r="L131" s="30"/>
      <c r="M131" s="30">
        <f t="shared" si="65"/>
        <v>6896.3</v>
      </c>
      <c r="N131" s="30">
        <f t="shared" si="66"/>
        <v>7134.5</v>
      </c>
      <c r="O131" s="31">
        <f t="shared" si="67"/>
        <v>7419</v>
      </c>
      <c r="P131" s="65">
        <f t="shared" si="105"/>
        <v>-6896.3</v>
      </c>
      <c r="Q131" s="65">
        <f t="shared" si="105"/>
        <v>-7134.5</v>
      </c>
      <c r="R131" s="65">
        <f t="shared" si="105"/>
        <v>-7419</v>
      </c>
      <c r="S131" s="83">
        <f t="shared" si="59"/>
        <v>0</v>
      </c>
      <c r="T131" s="83">
        <f t="shared" si="60"/>
        <v>0</v>
      </c>
      <c r="U131" s="83">
        <f t="shared" si="61"/>
        <v>0</v>
      </c>
      <c r="V131" s="83"/>
      <c r="W131" s="83"/>
      <c r="X131" s="83"/>
      <c r="Y131" s="83">
        <f t="shared" si="54"/>
        <v>0</v>
      </c>
      <c r="Z131" s="83">
        <f t="shared" si="55"/>
        <v>0</v>
      </c>
      <c r="AA131" s="83">
        <f t="shared" si="56"/>
        <v>0</v>
      </c>
    </row>
    <row r="132" spans="1:27" s="3" customFormat="1" ht="22.5" x14ac:dyDescent="0.2">
      <c r="A132" s="23" t="s">
        <v>13</v>
      </c>
      <c r="B132" s="26">
        <v>3</v>
      </c>
      <c r="C132" s="27">
        <v>0</v>
      </c>
      <c r="D132" s="26" t="s">
        <v>2</v>
      </c>
      <c r="E132" s="28" t="s">
        <v>277</v>
      </c>
      <c r="F132" s="29">
        <v>240</v>
      </c>
      <c r="G132" s="30">
        <v>6896.3</v>
      </c>
      <c r="H132" s="30">
        <v>7134.5</v>
      </c>
      <c r="I132" s="30">
        <v>7419</v>
      </c>
      <c r="J132" s="30"/>
      <c r="K132" s="30"/>
      <c r="L132" s="30"/>
      <c r="M132" s="30">
        <f t="shared" si="65"/>
        <v>6896.3</v>
      </c>
      <c r="N132" s="30">
        <f t="shared" si="66"/>
        <v>7134.5</v>
      </c>
      <c r="O132" s="31">
        <f t="shared" si="67"/>
        <v>7419</v>
      </c>
      <c r="P132" s="65">
        <f>-M132</f>
        <v>-6896.3</v>
      </c>
      <c r="Q132" s="65">
        <f t="shared" ref="Q132:R132" si="107">-N132</f>
        <v>-7134.5</v>
      </c>
      <c r="R132" s="65">
        <f t="shared" si="107"/>
        <v>-7419</v>
      </c>
      <c r="S132" s="83">
        <f t="shared" si="59"/>
        <v>0</v>
      </c>
      <c r="T132" s="83">
        <f t="shared" si="60"/>
        <v>0</v>
      </c>
      <c r="U132" s="83">
        <f t="shared" si="61"/>
        <v>0</v>
      </c>
      <c r="V132" s="83"/>
      <c r="W132" s="83"/>
      <c r="X132" s="83"/>
      <c r="Y132" s="83">
        <f t="shared" si="54"/>
        <v>0</v>
      </c>
      <c r="Z132" s="83">
        <f t="shared" si="55"/>
        <v>0</v>
      </c>
      <c r="AA132" s="83">
        <f t="shared" si="56"/>
        <v>0</v>
      </c>
    </row>
    <row r="133" spans="1:27" s="3" customFormat="1" x14ac:dyDescent="0.2">
      <c r="A133" s="23" t="s">
        <v>242</v>
      </c>
      <c r="B133" s="26">
        <v>3</v>
      </c>
      <c r="C133" s="27">
        <v>0</v>
      </c>
      <c r="D133" s="26" t="s">
        <v>2</v>
      </c>
      <c r="E133" s="28" t="s">
        <v>241</v>
      </c>
      <c r="F133" s="29" t="s">
        <v>7</v>
      </c>
      <c r="G133" s="30">
        <f>G134</f>
        <v>4936.3</v>
      </c>
      <c r="H133" s="30">
        <f t="shared" ref="H133:I134" si="108">H134</f>
        <v>5382.6</v>
      </c>
      <c r="I133" s="30">
        <f t="shared" si="108"/>
        <v>8432.4</v>
      </c>
      <c r="J133" s="30">
        <f>J134</f>
        <v>1401.4040399999999</v>
      </c>
      <c r="K133" s="30">
        <f t="shared" ref="K133:L134" si="109">K134</f>
        <v>-546.29999999999995</v>
      </c>
      <c r="L133" s="30">
        <f t="shared" si="109"/>
        <v>-551</v>
      </c>
      <c r="M133" s="30">
        <f t="shared" si="65"/>
        <v>6337.7040400000005</v>
      </c>
      <c r="N133" s="30">
        <f t="shared" si="66"/>
        <v>4836.3</v>
      </c>
      <c r="O133" s="31">
        <f t="shared" si="67"/>
        <v>7881.4</v>
      </c>
      <c r="P133" s="65">
        <f>P134</f>
        <v>20.8</v>
      </c>
      <c r="Q133" s="65"/>
      <c r="R133" s="65"/>
      <c r="S133" s="83">
        <f t="shared" si="59"/>
        <v>6358.5040400000007</v>
      </c>
      <c r="T133" s="83">
        <f t="shared" si="60"/>
        <v>4836.3</v>
      </c>
      <c r="U133" s="83">
        <f t="shared" si="61"/>
        <v>7881.4</v>
      </c>
      <c r="V133" s="83">
        <f>V134</f>
        <v>-2586.1410000000001</v>
      </c>
      <c r="W133" s="83"/>
      <c r="X133" s="83"/>
      <c r="Y133" s="83">
        <f t="shared" si="54"/>
        <v>3772.3630400000006</v>
      </c>
      <c r="Z133" s="83">
        <f t="shared" si="55"/>
        <v>4836.3</v>
      </c>
      <c r="AA133" s="83">
        <f t="shared" si="56"/>
        <v>7881.4</v>
      </c>
    </row>
    <row r="134" spans="1:27" s="3" customFormat="1" x14ac:dyDescent="0.2">
      <c r="A134" s="23" t="s">
        <v>72</v>
      </c>
      <c r="B134" s="26">
        <v>3</v>
      </c>
      <c r="C134" s="27">
        <v>0</v>
      </c>
      <c r="D134" s="26" t="s">
        <v>2</v>
      </c>
      <c r="E134" s="28" t="s">
        <v>241</v>
      </c>
      <c r="F134" s="29">
        <v>800</v>
      </c>
      <c r="G134" s="30">
        <f>G135</f>
        <v>4936.3</v>
      </c>
      <c r="H134" s="30">
        <f t="shared" si="108"/>
        <v>5382.6</v>
      </c>
      <c r="I134" s="30">
        <f t="shared" si="108"/>
        <v>8432.4</v>
      </c>
      <c r="J134" s="30">
        <f>J135</f>
        <v>1401.4040399999999</v>
      </c>
      <c r="K134" s="30">
        <f t="shared" si="109"/>
        <v>-546.29999999999995</v>
      </c>
      <c r="L134" s="30">
        <f t="shared" si="109"/>
        <v>-551</v>
      </c>
      <c r="M134" s="30">
        <f t="shared" si="65"/>
        <v>6337.7040400000005</v>
      </c>
      <c r="N134" s="30">
        <f t="shared" si="66"/>
        <v>4836.3</v>
      </c>
      <c r="O134" s="31">
        <f t="shared" si="67"/>
        <v>7881.4</v>
      </c>
      <c r="P134" s="65">
        <f>P135</f>
        <v>20.8</v>
      </c>
      <c r="Q134" s="65"/>
      <c r="R134" s="65"/>
      <c r="S134" s="83">
        <f t="shared" si="59"/>
        <v>6358.5040400000007</v>
      </c>
      <c r="T134" s="83">
        <f t="shared" si="60"/>
        <v>4836.3</v>
      </c>
      <c r="U134" s="83">
        <f t="shared" si="61"/>
        <v>7881.4</v>
      </c>
      <c r="V134" s="83">
        <f>V135</f>
        <v>-2586.1410000000001</v>
      </c>
      <c r="W134" s="83"/>
      <c r="X134" s="83"/>
      <c r="Y134" s="83">
        <f t="shared" si="54"/>
        <v>3772.3630400000006</v>
      </c>
      <c r="Z134" s="83">
        <f t="shared" si="55"/>
        <v>4836.3</v>
      </c>
      <c r="AA134" s="83">
        <f t="shared" si="56"/>
        <v>7881.4</v>
      </c>
    </row>
    <row r="135" spans="1:27" s="3" customFormat="1" x14ac:dyDescent="0.2">
      <c r="A135" s="23" t="s">
        <v>148</v>
      </c>
      <c r="B135" s="26">
        <v>3</v>
      </c>
      <c r="C135" s="27">
        <v>0</v>
      </c>
      <c r="D135" s="26" t="s">
        <v>2</v>
      </c>
      <c r="E135" s="28" t="s">
        <v>241</v>
      </c>
      <c r="F135" s="29">
        <v>870</v>
      </c>
      <c r="G135" s="30">
        <v>4936.3</v>
      </c>
      <c r="H135" s="30">
        <v>5382.6</v>
      </c>
      <c r="I135" s="30">
        <v>8432.4</v>
      </c>
      <c r="J135" s="30">
        <f>-413.5+2154.90404-340</f>
        <v>1401.4040399999999</v>
      </c>
      <c r="K135" s="30">
        <f>-546.3</f>
        <v>-546.29999999999995</v>
      </c>
      <c r="L135" s="30">
        <f>-551</f>
        <v>-551</v>
      </c>
      <c r="M135" s="30">
        <f t="shared" si="65"/>
        <v>6337.7040400000005</v>
      </c>
      <c r="N135" s="30">
        <f t="shared" si="66"/>
        <v>4836.3</v>
      </c>
      <c r="O135" s="31">
        <f t="shared" si="67"/>
        <v>7881.4</v>
      </c>
      <c r="P135" s="65">
        <v>20.8</v>
      </c>
      <c r="Q135" s="65"/>
      <c r="R135" s="65"/>
      <c r="S135" s="83">
        <f t="shared" si="59"/>
        <v>6358.5040400000007</v>
      </c>
      <c r="T135" s="83">
        <f t="shared" si="60"/>
        <v>4836.3</v>
      </c>
      <c r="U135" s="83">
        <f t="shared" si="61"/>
        <v>7881.4</v>
      </c>
      <c r="V135" s="83">
        <f>-186.141-1100-1000-300</f>
        <v>-2586.1410000000001</v>
      </c>
      <c r="W135" s="83"/>
      <c r="X135" s="83"/>
      <c r="Y135" s="83">
        <f t="shared" si="54"/>
        <v>3772.3630400000006</v>
      </c>
      <c r="Z135" s="83">
        <f t="shared" si="55"/>
        <v>4836.3</v>
      </c>
      <c r="AA135" s="83">
        <f t="shared" si="56"/>
        <v>7881.4</v>
      </c>
    </row>
    <row r="136" spans="1:27" s="3" customFormat="1" ht="33.75" x14ac:dyDescent="0.2">
      <c r="A136" s="23" t="s">
        <v>240</v>
      </c>
      <c r="B136" s="26">
        <v>3</v>
      </c>
      <c r="C136" s="27">
        <v>0</v>
      </c>
      <c r="D136" s="26" t="s">
        <v>2</v>
      </c>
      <c r="E136" s="28" t="s">
        <v>239</v>
      </c>
      <c r="F136" s="29" t="s">
        <v>7</v>
      </c>
      <c r="G136" s="30">
        <f t="shared" ref="G136:I136" si="110">G137</f>
        <v>450</v>
      </c>
      <c r="H136" s="30">
        <f t="shared" si="110"/>
        <v>460</v>
      </c>
      <c r="I136" s="30">
        <f t="shared" si="110"/>
        <v>470</v>
      </c>
      <c r="J136" s="30">
        <f>J137</f>
        <v>340</v>
      </c>
      <c r="K136" s="30"/>
      <c r="L136" s="30"/>
      <c r="M136" s="30">
        <f t="shared" si="65"/>
        <v>790</v>
      </c>
      <c r="N136" s="30">
        <f t="shared" si="66"/>
        <v>460</v>
      </c>
      <c r="O136" s="31">
        <f t="shared" si="67"/>
        <v>470</v>
      </c>
      <c r="P136" s="65">
        <v>-362.96052700000001</v>
      </c>
      <c r="Q136" s="65">
        <v>-375.5</v>
      </c>
      <c r="R136" s="65">
        <v>-390.47368</v>
      </c>
      <c r="S136" s="83">
        <f t="shared" si="59"/>
        <v>427.03947299999999</v>
      </c>
      <c r="T136" s="83">
        <f t="shared" si="60"/>
        <v>84.5</v>
      </c>
      <c r="U136" s="83">
        <f t="shared" si="61"/>
        <v>79.526319999999998</v>
      </c>
      <c r="V136" s="83">
        <f>V137</f>
        <v>1300</v>
      </c>
      <c r="W136" s="83"/>
      <c r="X136" s="83"/>
      <c r="Y136" s="83">
        <f t="shared" si="54"/>
        <v>1727.039473</v>
      </c>
      <c r="Z136" s="83">
        <f t="shared" si="55"/>
        <v>84.5</v>
      </c>
      <c r="AA136" s="83">
        <f t="shared" si="56"/>
        <v>79.526319999999998</v>
      </c>
    </row>
    <row r="137" spans="1:27" s="3" customFormat="1" ht="22.5" x14ac:dyDescent="0.2">
      <c r="A137" s="23" t="s">
        <v>14</v>
      </c>
      <c r="B137" s="26">
        <v>3</v>
      </c>
      <c r="C137" s="27">
        <v>0</v>
      </c>
      <c r="D137" s="26" t="s">
        <v>2</v>
      </c>
      <c r="E137" s="28" t="s">
        <v>239</v>
      </c>
      <c r="F137" s="29">
        <v>200</v>
      </c>
      <c r="G137" s="30">
        <f t="shared" ref="G137:I137" si="111">G138</f>
        <v>450</v>
      </c>
      <c r="H137" s="30">
        <f t="shared" si="111"/>
        <v>460</v>
      </c>
      <c r="I137" s="30">
        <f t="shared" si="111"/>
        <v>470</v>
      </c>
      <c r="J137" s="30">
        <f>J138</f>
        <v>340</v>
      </c>
      <c r="K137" s="30"/>
      <c r="L137" s="30"/>
      <c r="M137" s="30">
        <f t="shared" si="65"/>
        <v>790</v>
      </c>
      <c r="N137" s="30">
        <f t="shared" si="66"/>
        <v>460</v>
      </c>
      <c r="O137" s="31">
        <f t="shared" si="67"/>
        <v>470</v>
      </c>
      <c r="P137" s="65">
        <v>-362.96052700000001</v>
      </c>
      <c r="Q137" s="65">
        <v>-375.5</v>
      </c>
      <c r="R137" s="65">
        <v>-390.47368</v>
      </c>
      <c r="S137" s="83">
        <f t="shared" si="59"/>
        <v>427.03947299999999</v>
      </c>
      <c r="T137" s="83">
        <f t="shared" si="60"/>
        <v>84.5</v>
      </c>
      <c r="U137" s="83">
        <f t="shared" si="61"/>
        <v>79.526319999999998</v>
      </c>
      <c r="V137" s="83">
        <f>V138</f>
        <v>1300</v>
      </c>
      <c r="W137" s="83"/>
      <c r="X137" s="83"/>
      <c r="Y137" s="83">
        <f t="shared" si="54"/>
        <v>1727.039473</v>
      </c>
      <c r="Z137" s="83">
        <f t="shared" si="55"/>
        <v>84.5</v>
      </c>
      <c r="AA137" s="83">
        <f t="shared" si="56"/>
        <v>79.526319999999998</v>
      </c>
    </row>
    <row r="138" spans="1:27" s="3" customFormat="1" ht="22.5" x14ac:dyDescent="0.2">
      <c r="A138" s="23" t="s">
        <v>13</v>
      </c>
      <c r="B138" s="26">
        <v>3</v>
      </c>
      <c r="C138" s="27">
        <v>0</v>
      </c>
      <c r="D138" s="26" t="s">
        <v>2</v>
      </c>
      <c r="E138" s="28" t="s">
        <v>239</v>
      </c>
      <c r="F138" s="29">
        <v>240</v>
      </c>
      <c r="G138" s="30">
        <v>450</v>
      </c>
      <c r="H138" s="30">
        <v>460</v>
      </c>
      <c r="I138" s="30">
        <v>470</v>
      </c>
      <c r="J138" s="30">
        <v>340</v>
      </c>
      <c r="K138" s="30"/>
      <c r="L138" s="30"/>
      <c r="M138" s="30">
        <f t="shared" si="65"/>
        <v>790</v>
      </c>
      <c r="N138" s="30">
        <f t="shared" si="66"/>
        <v>460</v>
      </c>
      <c r="O138" s="31">
        <f t="shared" si="67"/>
        <v>470</v>
      </c>
      <c r="P138" s="65">
        <v>-362.96053000000001</v>
      </c>
      <c r="Q138" s="65">
        <v>-375.5</v>
      </c>
      <c r="R138" s="65">
        <v>-390.47368</v>
      </c>
      <c r="S138" s="83">
        <f t="shared" si="59"/>
        <v>427.03946999999999</v>
      </c>
      <c r="T138" s="83">
        <f t="shared" si="60"/>
        <v>84.5</v>
      </c>
      <c r="U138" s="83">
        <f t="shared" si="61"/>
        <v>79.526319999999998</v>
      </c>
      <c r="V138" s="83">
        <f>1000+300</f>
        <v>1300</v>
      </c>
      <c r="W138" s="83"/>
      <c r="X138" s="83"/>
      <c r="Y138" s="83">
        <f t="shared" si="54"/>
        <v>1727.0394699999999</v>
      </c>
      <c r="Z138" s="83">
        <f t="shared" si="55"/>
        <v>84.5</v>
      </c>
      <c r="AA138" s="83">
        <f t="shared" si="56"/>
        <v>79.526319999999998</v>
      </c>
    </row>
    <row r="139" spans="1:27" s="3" customFormat="1" ht="67.5" x14ac:dyDescent="0.2">
      <c r="A139" s="23" t="s">
        <v>281</v>
      </c>
      <c r="B139" s="26">
        <v>3</v>
      </c>
      <c r="C139" s="27">
        <v>0</v>
      </c>
      <c r="D139" s="26" t="s">
        <v>2</v>
      </c>
      <c r="E139" s="28" t="s">
        <v>238</v>
      </c>
      <c r="F139" s="29" t="s">
        <v>7</v>
      </c>
      <c r="G139" s="30">
        <f t="shared" ref="G139:I139" si="112">G140</f>
        <v>12289.3</v>
      </c>
      <c r="H139" s="30">
        <f t="shared" si="112"/>
        <v>12998.3</v>
      </c>
      <c r="I139" s="30">
        <f t="shared" si="112"/>
        <v>14176.2</v>
      </c>
      <c r="J139" s="30">
        <v>-609.1</v>
      </c>
      <c r="K139" s="30">
        <v>-804.6</v>
      </c>
      <c r="L139" s="30">
        <v>-811.6</v>
      </c>
      <c r="M139" s="30">
        <f t="shared" si="65"/>
        <v>11680.199999999999</v>
      </c>
      <c r="N139" s="30">
        <f t="shared" si="66"/>
        <v>12193.699999999999</v>
      </c>
      <c r="O139" s="31">
        <f t="shared" si="67"/>
        <v>13364.6</v>
      </c>
      <c r="P139" s="65"/>
      <c r="Q139" s="65"/>
      <c r="R139" s="65"/>
      <c r="S139" s="83">
        <f t="shared" si="59"/>
        <v>11680.199999999999</v>
      </c>
      <c r="T139" s="83">
        <f t="shared" si="60"/>
        <v>12193.699999999999</v>
      </c>
      <c r="U139" s="83">
        <f t="shared" si="61"/>
        <v>13364.6</v>
      </c>
      <c r="V139" s="83"/>
      <c r="W139" s="83"/>
      <c r="X139" s="83"/>
      <c r="Y139" s="83">
        <f t="shared" si="54"/>
        <v>11680.199999999999</v>
      </c>
      <c r="Z139" s="83">
        <f t="shared" si="55"/>
        <v>12193.699999999999</v>
      </c>
      <c r="AA139" s="83">
        <f t="shared" si="56"/>
        <v>13364.6</v>
      </c>
    </row>
    <row r="140" spans="1:27" s="3" customFormat="1" x14ac:dyDescent="0.2">
      <c r="A140" s="23" t="s">
        <v>29</v>
      </c>
      <c r="B140" s="26">
        <v>3</v>
      </c>
      <c r="C140" s="27">
        <v>0</v>
      </c>
      <c r="D140" s="26" t="s">
        <v>2</v>
      </c>
      <c r="E140" s="28" t="s">
        <v>238</v>
      </c>
      <c r="F140" s="29">
        <v>500</v>
      </c>
      <c r="G140" s="30">
        <f t="shared" ref="G140:I140" si="113">G141</f>
        <v>12289.3</v>
      </c>
      <c r="H140" s="30">
        <f t="shared" si="113"/>
        <v>12998.3</v>
      </c>
      <c r="I140" s="30">
        <f t="shared" si="113"/>
        <v>14176.2</v>
      </c>
      <c r="J140" s="30">
        <v>-609.1</v>
      </c>
      <c r="K140" s="30">
        <v>-804.6</v>
      </c>
      <c r="L140" s="30">
        <v>-811.6</v>
      </c>
      <c r="M140" s="30">
        <f t="shared" si="65"/>
        <v>11680.199999999999</v>
      </c>
      <c r="N140" s="30">
        <f t="shared" si="66"/>
        <v>12193.699999999999</v>
      </c>
      <c r="O140" s="31">
        <f t="shared" si="67"/>
        <v>13364.6</v>
      </c>
      <c r="P140" s="65"/>
      <c r="Q140" s="65"/>
      <c r="R140" s="65"/>
      <c r="S140" s="83">
        <f t="shared" si="59"/>
        <v>11680.199999999999</v>
      </c>
      <c r="T140" s="83">
        <f t="shared" si="60"/>
        <v>12193.699999999999</v>
      </c>
      <c r="U140" s="83">
        <f t="shared" si="61"/>
        <v>13364.6</v>
      </c>
      <c r="V140" s="83"/>
      <c r="W140" s="83"/>
      <c r="X140" s="83"/>
      <c r="Y140" s="83">
        <f t="shared" si="54"/>
        <v>11680.199999999999</v>
      </c>
      <c r="Z140" s="83">
        <f t="shared" si="55"/>
        <v>12193.699999999999</v>
      </c>
      <c r="AA140" s="83">
        <f t="shared" si="56"/>
        <v>13364.6</v>
      </c>
    </row>
    <row r="141" spans="1:27" s="3" customFormat="1" x14ac:dyDescent="0.2">
      <c r="A141" s="23" t="s">
        <v>28</v>
      </c>
      <c r="B141" s="26">
        <v>3</v>
      </c>
      <c r="C141" s="27">
        <v>0</v>
      </c>
      <c r="D141" s="26" t="s">
        <v>2</v>
      </c>
      <c r="E141" s="28" t="s">
        <v>238</v>
      </c>
      <c r="F141" s="29">
        <v>540</v>
      </c>
      <c r="G141" s="30">
        <v>12289.3</v>
      </c>
      <c r="H141" s="30">
        <v>12998.3</v>
      </c>
      <c r="I141" s="30">
        <v>14176.2</v>
      </c>
      <c r="J141" s="30">
        <v>-609.1</v>
      </c>
      <c r="K141" s="30">
        <v>-804.6</v>
      </c>
      <c r="L141" s="30">
        <v>-811.6</v>
      </c>
      <c r="M141" s="30">
        <f t="shared" si="65"/>
        <v>11680.199999999999</v>
      </c>
      <c r="N141" s="30">
        <f t="shared" si="66"/>
        <v>12193.699999999999</v>
      </c>
      <c r="O141" s="31">
        <f t="shared" si="67"/>
        <v>13364.6</v>
      </c>
      <c r="P141" s="65"/>
      <c r="Q141" s="65"/>
      <c r="R141" s="65"/>
      <c r="S141" s="83">
        <f t="shared" si="59"/>
        <v>11680.199999999999</v>
      </c>
      <c r="T141" s="83">
        <f t="shared" si="60"/>
        <v>12193.699999999999</v>
      </c>
      <c r="U141" s="83">
        <f t="shared" si="61"/>
        <v>13364.6</v>
      </c>
      <c r="V141" s="83"/>
      <c r="W141" s="83"/>
      <c r="X141" s="83"/>
      <c r="Y141" s="83">
        <f t="shared" si="54"/>
        <v>11680.199999999999</v>
      </c>
      <c r="Z141" s="83">
        <f t="shared" si="55"/>
        <v>12193.699999999999</v>
      </c>
      <c r="AA141" s="83">
        <f t="shared" si="56"/>
        <v>13364.6</v>
      </c>
    </row>
    <row r="142" spans="1:27" s="3" customFormat="1" ht="78.75" x14ac:dyDescent="0.2">
      <c r="A142" s="23" t="s">
        <v>282</v>
      </c>
      <c r="B142" s="26">
        <v>3</v>
      </c>
      <c r="C142" s="27">
        <v>0</v>
      </c>
      <c r="D142" s="26" t="s">
        <v>2</v>
      </c>
      <c r="E142" s="28" t="s">
        <v>237</v>
      </c>
      <c r="F142" s="29" t="s">
        <v>7</v>
      </c>
      <c r="G142" s="30">
        <f t="shared" ref="G142:I142" si="114">G143</f>
        <v>722</v>
      </c>
      <c r="H142" s="30">
        <f t="shared" si="114"/>
        <v>722</v>
      </c>
      <c r="I142" s="30">
        <f t="shared" si="114"/>
        <v>722</v>
      </c>
      <c r="J142" s="30"/>
      <c r="K142" s="30"/>
      <c r="L142" s="30"/>
      <c r="M142" s="30">
        <f t="shared" si="65"/>
        <v>722</v>
      </c>
      <c r="N142" s="30">
        <f t="shared" si="66"/>
        <v>722</v>
      </c>
      <c r="O142" s="31">
        <f t="shared" si="67"/>
        <v>722</v>
      </c>
      <c r="P142" s="65"/>
      <c r="Q142" s="65"/>
      <c r="R142" s="65"/>
      <c r="S142" s="83">
        <f t="shared" si="59"/>
        <v>722</v>
      </c>
      <c r="T142" s="83">
        <f t="shared" si="60"/>
        <v>722</v>
      </c>
      <c r="U142" s="83">
        <f t="shared" si="61"/>
        <v>722</v>
      </c>
      <c r="V142" s="83">
        <f>V143</f>
        <v>700</v>
      </c>
      <c r="W142" s="83"/>
      <c r="X142" s="83"/>
      <c r="Y142" s="83">
        <f t="shared" si="54"/>
        <v>1422</v>
      </c>
      <c r="Z142" s="83">
        <f t="shared" si="55"/>
        <v>722</v>
      </c>
      <c r="AA142" s="83">
        <f t="shared" si="56"/>
        <v>722</v>
      </c>
    </row>
    <row r="143" spans="1:27" s="3" customFormat="1" x14ac:dyDescent="0.2">
      <c r="A143" s="23" t="s">
        <v>29</v>
      </c>
      <c r="B143" s="26">
        <v>3</v>
      </c>
      <c r="C143" s="27">
        <v>0</v>
      </c>
      <c r="D143" s="26" t="s">
        <v>2</v>
      </c>
      <c r="E143" s="28" t="s">
        <v>237</v>
      </c>
      <c r="F143" s="29">
        <v>500</v>
      </c>
      <c r="G143" s="30">
        <f t="shared" ref="G143:I143" si="115">G144</f>
        <v>722</v>
      </c>
      <c r="H143" s="30">
        <f t="shared" si="115"/>
        <v>722</v>
      </c>
      <c r="I143" s="30">
        <f t="shared" si="115"/>
        <v>722</v>
      </c>
      <c r="J143" s="30"/>
      <c r="K143" s="30"/>
      <c r="L143" s="30"/>
      <c r="M143" s="30">
        <f t="shared" si="65"/>
        <v>722</v>
      </c>
      <c r="N143" s="30">
        <f t="shared" si="66"/>
        <v>722</v>
      </c>
      <c r="O143" s="31">
        <f t="shared" si="67"/>
        <v>722</v>
      </c>
      <c r="P143" s="65"/>
      <c r="Q143" s="65"/>
      <c r="R143" s="65"/>
      <c r="S143" s="83">
        <f t="shared" si="59"/>
        <v>722</v>
      </c>
      <c r="T143" s="83">
        <f t="shared" si="60"/>
        <v>722</v>
      </c>
      <c r="U143" s="83">
        <f t="shared" si="61"/>
        <v>722</v>
      </c>
      <c r="V143" s="83">
        <f>V144</f>
        <v>700</v>
      </c>
      <c r="W143" s="83"/>
      <c r="X143" s="83"/>
      <c r="Y143" s="83">
        <f t="shared" si="54"/>
        <v>1422</v>
      </c>
      <c r="Z143" s="83">
        <f t="shared" si="55"/>
        <v>722</v>
      </c>
      <c r="AA143" s="83">
        <f t="shared" si="56"/>
        <v>722</v>
      </c>
    </row>
    <row r="144" spans="1:27" s="3" customFormat="1" x14ac:dyDescent="0.2">
      <c r="A144" s="23" t="s">
        <v>28</v>
      </c>
      <c r="B144" s="26">
        <v>3</v>
      </c>
      <c r="C144" s="27">
        <v>0</v>
      </c>
      <c r="D144" s="26" t="s">
        <v>2</v>
      </c>
      <c r="E144" s="28" t="s">
        <v>237</v>
      </c>
      <c r="F144" s="29">
        <v>540</v>
      </c>
      <c r="G144" s="30">
        <v>722</v>
      </c>
      <c r="H144" s="30">
        <v>722</v>
      </c>
      <c r="I144" s="30">
        <v>722</v>
      </c>
      <c r="J144" s="30"/>
      <c r="K144" s="30"/>
      <c r="L144" s="30"/>
      <c r="M144" s="30">
        <f t="shared" si="65"/>
        <v>722</v>
      </c>
      <c r="N144" s="30">
        <f t="shared" si="66"/>
        <v>722</v>
      </c>
      <c r="O144" s="31">
        <f t="shared" si="67"/>
        <v>722</v>
      </c>
      <c r="P144" s="65"/>
      <c r="Q144" s="65"/>
      <c r="R144" s="65"/>
      <c r="S144" s="83">
        <f t="shared" si="59"/>
        <v>722</v>
      </c>
      <c r="T144" s="83">
        <f t="shared" si="60"/>
        <v>722</v>
      </c>
      <c r="U144" s="83">
        <f t="shared" si="61"/>
        <v>722</v>
      </c>
      <c r="V144" s="83">
        <v>700</v>
      </c>
      <c r="W144" s="83"/>
      <c r="X144" s="83"/>
      <c r="Y144" s="83">
        <f t="shared" si="54"/>
        <v>1422</v>
      </c>
      <c r="Z144" s="83">
        <f t="shared" si="55"/>
        <v>722</v>
      </c>
      <c r="AA144" s="83">
        <f t="shared" si="56"/>
        <v>722</v>
      </c>
    </row>
    <row r="145" spans="1:27" s="3" customFormat="1" x14ac:dyDescent="0.2">
      <c r="A145" s="23" t="s">
        <v>431</v>
      </c>
      <c r="B145" s="26">
        <v>3</v>
      </c>
      <c r="C145" s="27">
        <v>0</v>
      </c>
      <c r="D145" s="26">
        <v>0</v>
      </c>
      <c r="E145" s="28">
        <v>88230</v>
      </c>
      <c r="F145" s="29"/>
      <c r="G145" s="30"/>
      <c r="H145" s="30"/>
      <c r="I145" s="30"/>
      <c r="J145" s="30"/>
      <c r="K145" s="30"/>
      <c r="L145" s="30"/>
      <c r="M145" s="30"/>
      <c r="N145" s="30"/>
      <c r="O145" s="31"/>
      <c r="P145" s="65"/>
      <c r="Q145" s="65"/>
      <c r="R145" s="65"/>
      <c r="S145" s="83"/>
      <c r="T145" s="83"/>
      <c r="U145" s="83"/>
      <c r="V145" s="83">
        <f>V146</f>
        <v>400</v>
      </c>
      <c r="W145" s="83">
        <v>0</v>
      </c>
      <c r="X145" s="83">
        <v>0</v>
      </c>
      <c r="Y145" s="83">
        <f>S145+V145</f>
        <v>400</v>
      </c>
      <c r="Z145" s="83">
        <f t="shared" si="55"/>
        <v>0</v>
      </c>
      <c r="AA145" s="83">
        <f t="shared" si="56"/>
        <v>0</v>
      </c>
    </row>
    <row r="146" spans="1:27" s="3" customFormat="1" x14ac:dyDescent="0.2">
      <c r="A146" s="23" t="s">
        <v>29</v>
      </c>
      <c r="B146" s="26">
        <v>3</v>
      </c>
      <c r="C146" s="27">
        <v>0</v>
      </c>
      <c r="D146" s="26">
        <v>0</v>
      </c>
      <c r="E146" s="28">
        <v>88230</v>
      </c>
      <c r="F146" s="29">
        <v>500</v>
      </c>
      <c r="G146" s="30"/>
      <c r="H146" s="30"/>
      <c r="I146" s="30"/>
      <c r="J146" s="30"/>
      <c r="K146" s="30"/>
      <c r="L146" s="30"/>
      <c r="M146" s="30"/>
      <c r="N146" s="30"/>
      <c r="O146" s="31"/>
      <c r="P146" s="65"/>
      <c r="Q146" s="65"/>
      <c r="R146" s="65"/>
      <c r="S146" s="83"/>
      <c r="T146" s="83"/>
      <c r="U146" s="83"/>
      <c r="V146" s="83">
        <f>V147</f>
        <v>400</v>
      </c>
      <c r="W146" s="83">
        <v>0</v>
      </c>
      <c r="X146" s="83">
        <v>0</v>
      </c>
      <c r="Y146" s="83">
        <f t="shared" ref="Y146:Y147" si="116">S146+V146</f>
        <v>400</v>
      </c>
      <c r="Z146" s="83">
        <f t="shared" ref="Z146:Z147" si="117">T146+W146</f>
        <v>0</v>
      </c>
      <c r="AA146" s="83">
        <f t="shared" ref="AA146:AA147" si="118">U146+X146</f>
        <v>0</v>
      </c>
    </row>
    <row r="147" spans="1:27" s="3" customFormat="1" x14ac:dyDescent="0.2">
      <c r="A147" s="23" t="s">
        <v>28</v>
      </c>
      <c r="B147" s="26">
        <v>3</v>
      </c>
      <c r="C147" s="27">
        <v>0</v>
      </c>
      <c r="D147" s="26">
        <v>0</v>
      </c>
      <c r="E147" s="28">
        <v>88230</v>
      </c>
      <c r="F147" s="29">
        <v>540</v>
      </c>
      <c r="G147" s="30"/>
      <c r="H147" s="30"/>
      <c r="I147" s="30"/>
      <c r="J147" s="30"/>
      <c r="K147" s="30"/>
      <c r="L147" s="30"/>
      <c r="M147" s="30"/>
      <c r="N147" s="30"/>
      <c r="O147" s="31"/>
      <c r="P147" s="65"/>
      <c r="Q147" s="65"/>
      <c r="R147" s="65"/>
      <c r="S147" s="83"/>
      <c r="T147" s="83"/>
      <c r="U147" s="83"/>
      <c r="V147" s="83">
        <v>400</v>
      </c>
      <c r="W147" s="83">
        <v>0</v>
      </c>
      <c r="X147" s="83">
        <v>0</v>
      </c>
      <c r="Y147" s="83">
        <f t="shared" si="116"/>
        <v>400</v>
      </c>
      <c r="Z147" s="83">
        <f t="shared" si="117"/>
        <v>0</v>
      </c>
      <c r="AA147" s="83">
        <f t="shared" si="118"/>
        <v>0</v>
      </c>
    </row>
    <row r="148" spans="1:27" s="3" customFormat="1" ht="22.5" x14ac:dyDescent="0.2">
      <c r="A148" s="23" t="s">
        <v>370</v>
      </c>
      <c r="B148" s="26">
        <v>3</v>
      </c>
      <c r="C148" s="27">
        <v>0</v>
      </c>
      <c r="D148" s="26">
        <v>0</v>
      </c>
      <c r="E148" s="28" t="s">
        <v>369</v>
      </c>
      <c r="F148" s="29"/>
      <c r="G148" s="30">
        <f>G149</f>
        <v>3482.6</v>
      </c>
      <c r="H148" s="30">
        <v>0</v>
      </c>
      <c r="I148" s="30">
        <v>0</v>
      </c>
      <c r="J148" s="30"/>
      <c r="K148" s="30"/>
      <c r="L148" s="30"/>
      <c r="M148" s="30">
        <f t="shared" si="65"/>
        <v>3482.6</v>
      </c>
      <c r="N148" s="30">
        <f t="shared" si="66"/>
        <v>0</v>
      </c>
      <c r="O148" s="31">
        <f t="shared" si="67"/>
        <v>0</v>
      </c>
      <c r="P148" s="65"/>
      <c r="Q148" s="65"/>
      <c r="R148" s="65"/>
      <c r="S148" s="83">
        <f t="shared" si="59"/>
        <v>3482.6</v>
      </c>
      <c r="T148" s="83">
        <f t="shared" si="60"/>
        <v>0</v>
      </c>
      <c r="U148" s="83">
        <f t="shared" si="61"/>
        <v>0</v>
      </c>
      <c r="V148" s="83"/>
      <c r="W148" s="83"/>
      <c r="X148" s="83"/>
      <c r="Y148" s="83">
        <f t="shared" si="54"/>
        <v>3482.6</v>
      </c>
      <c r="Z148" s="83">
        <f t="shared" si="55"/>
        <v>0</v>
      </c>
      <c r="AA148" s="83">
        <f t="shared" si="56"/>
        <v>0</v>
      </c>
    </row>
    <row r="149" spans="1:27" s="3" customFormat="1" x14ac:dyDescent="0.2">
      <c r="A149" s="23" t="s">
        <v>29</v>
      </c>
      <c r="B149" s="26">
        <v>3</v>
      </c>
      <c r="C149" s="27">
        <v>0</v>
      </c>
      <c r="D149" s="26">
        <v>0</v>
      </c>
      <c r="E149" s="28" t="str">
        <f>E148</f>
        <v>S3080</v>
      </c>
      <c r="F149" s="29">
        <v>500</v>
      </c>
      <c r="G149" s="30">
        <f>G150</f>
        <v>3482.6</v>
      </c>
      <c r="H149" s="30">
        <v>0</v>
      </c>
      <c r="I149" s="30">
        <v>0</v>
      </c>
      <c r="J149" s="30"/>
      <c r="K149" s="30"/>
      <c r="L149" s="30"/>
      <c r="M149" s="30">
        <f t="shared" si="65"/>
        <v>3482.6</v>
      </c>
      <c r="N149" s="30">
        <f t="shared" si="66"/>
        <v>0</v>
      </c>
      <c r="O149" s="31">
        <f t="shared" si="67"/>
        <v>0</v>
      </c>
      <c r="P149" s="65"/>
      <c r="Q149" s="65"/>
      <c r="R149" s="65"/>
      <c r="S149" s="83">
        <f t="shared" si="59"/>
        <v>3482.6</v>
      </c>
      <c r="T149" s="83">
        <f t="shared" si="60"/>
        <v>0</v>
      </c>
      <c r="U149" s="83">
        <f t="shared" si="61"/>
        <v>0</v>
      </c>
      <c r="V149" s="83"/>
      <c r="W149" s="83"/>
      <c r="X149" s="83"/>
      <c r="Y149" s="83">
        <f t="shared" si="54"/>
        <v>3482.6</v>
      </c>
      <c r="Z149" s="83">
        <f t="shared" si="55"/>
        <v>0</v>
      </c>
      <c r="AA149" s="83">
        <f t="shared" si="56"/>
        <v>0</v>
      </c>
    </row>
    <row r="150" spans="1:27" s="3" customFormat="1" x14ac:dyDescent="0.2">
      <c r="A150" s="23" t="s">
        <v>28</v>
      </c>
      <c r="B150" s="26">
        <v>3</v>
      </c>
      <c r="C150" s="27">
        <v>0</v>
      </c>
      <c r="D150" s="26">
        <v>0</v>
      </c>
      <c r="E150" s="28" t="str">
        <f>E149</f>
        <v>S3080</v>
      </c>
      <c r="F150" s="29">
        <v>540</v>
      </c>
      <c r="G150" s="30">
        <v>3482.6</v>
      </c>
      <c r="H150" s="30">
        <v>0</v>
      </c>
      <c r="I150" s="30">
        <v>0</v>
      </c>
      <c r="J150" s="30"/>
      <c r="K150" s="30"/>
      <c r="L150" s="30"/>
      <c r="M150" s="30">
        <f t="shared" si="65"/>
        <v>3482.6</v>
      </c>
      <c r="N150" s="30">
        <f t="shared" si="66"/>
        <v>0</v>
      </c>
      <c r="O150" s="31">
        <f t="shared" si="67"/>
        <v>0</v>
      </c>
      <c r="P150" s="65"/>
      <c r="Q150" s="65"/>
      <c r="R150" s="65"/>
      <c r="S150" s="83">
        <f t="shared" si="59"/>
        <v>3482.6</v>
      </c>
      <c r="T150" s="83">
        <f t="shared" si="60"/>
        <v>0</v>
      </c>
      <c r="U150" s="83">
        <f t="shared" si="61"/>
        <v>0</v>
      </c>
      <c r="V150" s="83"/>
      <c r="W150" s="83"/>
      <c r="X150" s="83"/>
      <c r="Y150" s="83">
        <f t="shared" ref="Y150:Y222" si="119">S150+V150</f>
        <v>3482.6</v>
      </c>
      <c r="Z150" s="83">
        <f t="shared" ref="Z150:Z222" si="120">T150+W150</f>
        <v>0</v>
      </c>
      <c r="AA150" s="83">
        <f t="shared" ref="AA150:AA222" si="121">U150+X150</f>
        <v>0</v>
      </c>
    </row>
    <row r="151" spans="1:27" s="3" customFormat="1" ht="22.5" x14ac:dyDescent="0.2">
      <c r="A151" s="23" t="s">
        <v>292</v>
      </c>
      <c r="B151" s="26">
        <v>3</v>
      </c>
      <c r="C151" s="27">
        <v>0</v>
      </c>
      <c r="D151" s="26">
        <v>0</v>
      </c>
      <c r="E151" s="28" t="s">
        <v>293</v>
      </c>
      <c r="F151" s="29"/>
      <c r="G151" s="30">
        <f t="shared" ref="G151:I152" si="122">G152</f>
        <v>2829.8</v>
      </c>
      <c r="H151" s="30">
        <f t="shared" si="122"/>
        <v>2785.4</v>
      </c>
      <c r="I151" s="30">
        <f t="shared" si="122"/>
        <v>2888.8</v>
      </c>
      <c r="J151" s="30"/>
      <c r="K151" s="30"/>
      <c r="L151" s="30">
        <f>L152</f>
        <v>2.3999999999999998E-3</v>
      </c>
      <c r="M151" s="30">
        <f t="shared" si="65"/>
        <v>2829.8</v>
      </c>
      <c r="N151" s="30">
        <f t="shared" si="66"/>
        <v>2785.4</v>
      </c>
      <c r="O151" s="31">
        <f t="shared" si="67"/>
        <v>2888.8024</v>
      </c>
      <c r="P151" s="65">
        <v>8.0000000000000002E-3</v>
      </c>
      <c r="Q151" s="65"/>
      <c r="R151" s="65"/>
      <c r="S151" s="83">
        <f t="shared" si="59"/>
        <v>2829.808</v>
      </c>
      <c r="T151" s="83">
        <f t="shared" si="60"/>
        <v>2785.4</v>
      </c>
      <c r="U151" s="83">
        <f t="shared" si="61"/>
        <v>2888.8024</v>
      </c>
      <c r="V151" s="83"/>
      <c r="W151" s="83"/>
      <c r="X151" s="83"/>
      <c r="Y151" s="83">
        <f t="shared" si="119"/>
        <v>2829.808</v>
      </c>
      <c r="Z151" s="83">
        <f t="shared" si="120"/>
        <v>2785.4</v>
      </c>
      <c r="AA151" s="83">
        <f t="shared" si="121"/>
        <v>2888.8024</v>
      </c>
    </row>
    <row r="152" spans="1:27" s="3" customFormat="1" x14ac:dyDescent="0.2">
      <c r="A152" s="23" t="s">
        <v>29</v>
      </c>
      <c r="B152" s="26">
        <v>3</v>
      </c>
      <c r="C152" s="27">
        <v>0</v>
      </c>
      <c r="D152" s="26">
        <v>0</v>
      </c>
      <c r="E152" s="28" t="s">
        <v>293</v>
      </c>
      <c r="F152" s="29">
        <v>500</v>
      </c>
      <c r="G152" s="30">
        <f t="shared" si="122"/>
        <v>2829.8</v>
      </c>
      <c r="H152" s="30">
        <f t="shared" si="122"/>
        <v>2785.4</v>
      </c>
      <c r="I152" s="30">
        <f t="shared" si="122"/>
        <v>2888.8</v>
      </c>
      <c r="J152" s="30"/>
      <c r="K152" s="30"/>
      <c r="L152" s="30">
        <f>L153</f>
        <v>2.3999999999999998E-3</v>
      </c>
      <c r="M152" s="30">
        <f t="shared" si="65"/>
        <v>2829.8</v>
      </c>
      <c r="N152" s="30">
        <f t="shared" si="66"/>
        <v>2785.4</v>
      </c>
      <c r="O152" s="31">
        <f t="shared" si="67"/>
        <v>2888.8024</v>
      </c>
      <c r="P152" s="65">
        <v>8.0000000000000002E-3</v>
      </c>
      <c r="Q152" s="65"/>
      <c r="R152" s="65"/>
      <c r="S152" s="83">
        <f t="shared" si="59"/>
        <v>2829.808</v>
      </c>
      <c r="T152" s="83">
        <f t="shared" si="60"/>
        <v>2785.4</v>
      </c>
      <c r="U152" s="83">
        <f t="shared" si="61"/>
        <v>2888.8024</v>
      </c>
      <c r="V152" s="83"/>
      <c r="W152" s="83"/>
      <c r="X152" s="83"/>
      <c r="Y152" s="83">
        <f t="shared" si="119"/>
        <v>2829.808</v>
      </c>
      <c r="Z152" s="83">
        <f t="shared" si="120"/>
        <v>2785.4</v>
      </c>
      <c r="AA152" s="83">
        <f t="shared" si="121"/>
        <v>2888.8024</v>
      </c>
    </row>
    <row r="153" spans="1:27" s="3" customFormat="1" x14ac:dyDescent="0.2">
      <c r="A153" s="23" t="s">
        <v>28</v>
      </c>
      <c r="B153" s="26">
        <v>3</v>
      </c>
      <c r="C153" s="27">
        <v>0</v>
      </c>
      <c r="D153" s="26">
        <v>0</v>
      </c>
      <c r="E153" s="28" t="s">
        <v>293</v>
      </c>
      <c r="F153" s="29">
        <v>540</v>
      </c>
      <c r="G153" s="30">
        <v>2829.8</v>
      </c>
      <c r="H153" s="30">
        <v>2785.4</v>
      </c>
      <c r="I153" s="30">
        <v>2888.8</v>
      </c>
      <c r="J153" s="30"/>
      <c r="K153" s="30"/>
      <c r="L153" s="30">
        <f>0.0024</f>
        <v>2.3999999999999998E-3</v>
      </c>
      <c r="M153" s="30">
        <f t="shared" si="65"/>
        <v>2829.8</v>
      </c>
      <c r="N153" s="30">
        <f t="shared" si="66"/>
        <v>2785.4</v>
      </c>
      <c r="O153" s="31">
        <f t="shared" si="67"/>
        <v>2888.8024</v>
      </c>
      <c r="P153" s="65">
        <v>8.0000000000000002E-3</v>
      </c>
      <c r="Q153" s="65"/>
      <c r="R153" s="65"/>
      <c r="S153" s="83">
        <f t="shared" si="59"/>
        <v>2829.808</v>
      </c>
      <c r="T153" s="83">
        <f t="shared" si="60"/>
        <v>2785.4</v>
      </c>
      <c r="U153" s="83">
        <f t="shared" si="61"/>
        <v>2888.8024</v>
      </c>
      <c r="V153" s="83"/>
      <c r="W153" s="83"/>
      <c r="X153" s="83"/>
      <c r="Y153" s="83">
        <f t="shared" si="119"/>
        <v>2829.808</v>
      </c>
      <c r="Z153" s="83">
        <f t="shared" si="120"/>
        <v>2785.4</v>
      </c>
      <c r="AA153" s="83">
        <f t="shared" si="121"/>
        <v>2888.8024</v>
      </c>
    </row>
    <row r="154" spans="1:27" s="3" customFormat="1" ht="78.75" x14ac:dyDescent="0.2">
      <c r="A154" s="23" t="s">
        <v>276</v>
      </c>
      <c r="B154" s="26">
        <v>3</v>
      </c>
      <c r="C154" s="27" t="s">
        <v>3</v>
      </c>
      <c r="D154" s="26" t="s">
        <v>2</v>
      </c>
      <c r="E154" s="28" t="s">
        <v>420</v>
      </c>
      <c r="F154" s="29" t="s">
        <v>7</v>
      </c>
      <c r="G154" s="30"/>
      <c r="H154" s="30"/>
      <c r="I154" s="30"/>
      <c r="J154" s="30"/>
      <c r="K154" s="30"/>
      <c r="L154" s="30"/>
      <c r="M154" s="30"/>
      <c r="N154" s="30"/>
      <c r="O154" s="31"/>
      <c r="P154" s="65">
        <f t="shared" ref="P154:R155" si="123">P155</f>
        <v>7259.2105300000003</v>
      </c>
      <c r="Q154" s="65">
        <f t="shared" si="123"/>
        <v>7510</v>
      </c>
      <c r="R154" s="81">
        <f t="shared" si="123"/>
        <v>7809.4736800000001</v>
      </c>
      <c r="S154" s="83">
        <f>M154+P154</f>
        <v>7259.2105300000003</v>
      </c>
      <c r="T154" s="83">
        <f t="shared" si="60"/>
        <v>7510</v>
      </c>
      <c r="U154" s="83">
        <f t="shared" si="61"/>
        <v>7809.4736800000001</v>
      </c>
      <c r="V154" s="83"/>
      <c r="W154" s="83"/>
      <c r="X154" s="83"/>
      <c r="Y154" s="83">
        <f t="shared" si="119"/>
        <v>7259.2105300000003</v>
      </c>
      <c r="Z154" s="83">
        <f t="shared" si="120"/>
        <v>7510</v>
      </c>
      <c r="AA154" s="83">
        <f t="shared" si="121"/>
        <v>7809.4736800000001</v>
      </c>
    </row>
    <row r="155" spans="1:27" s="3" customFormat="1" ht="22.5" x14ac:dyDescent="0.2">
      <c r="A155" s="23" t="s">
        <v>14</v>
      </c>
      <c r="B155" s="26">
        <v>3</v>
      </c>
      <c r="C155" s="27" t="s">
        <v>3</v>
      </c>
      <c r="D155" s="26" t="s">
        <v>2</v>
      </c>
      <c r="E155" s="28" t="s">
        <v>420</v>
      </c>
      <c r="F155" s="29">
        <v>200</v>
      </c>
      <c r="G155" s="30"/>
      <c r="H155" s="30"/>
      <c r="I155" s="30"/>
      <c r="J155" s="30"/>
      <c r="K155" s="30"/>
      <c r="L155" s="30"/>
      <c r="M155" s="30"/>
      <c r="N155" s="30"/>
      <c r="O155" s="31"/>
      <c r="P155" s="65">
        <f t="shared" si="123"/>
        <v>7259.2105300000003</v>
      </c>
      <c r="Q155" s="65">
        <f t="shared" si="123"/>
        <v>7510</v>
      </c>
      <c r="R155" s="81">
        <f t="shared" si="123"/>
        <v>7809.4736800000001</v>
      </c>
      <c r="S155" s="83">
        <f t="shared" ref="S155:S156" si="124">M155+P155</f>
        <v>7259.2105300000003</v>
      </c>
      <c r="T155" s="83">
        <f t="shared" ref="T155:T156" si="125">N155+Q155</f>
        <v>7510</v>
      </c>
      <c r="U155" s="83">
        <f t="shared" ref="U155:U156" si="126">O155+R155</f>
        <v>7809.4736800000001</v>
      </c>
      <c r="V155" s="83"/>
      <c r="W155" s="83"/>
      <c r="X155" s="83"/>
      <c r="Y155" s="83">
        <f t="shared" si="119"/>
        <v>7259.2105300000003</v>
      </c>
      <c r="Z155" s="83">
        <f t="shared" si="120"/>
        <v>7510</v>
      </c>
      <c r="AA155" s="83">
        <f t="shared" si="121"/>
        <v>7809.4736800000001</v>
      </c>
    </row>
    <row r="156" spans="1:27" s="3" customFormat="1" ht="22.5" x14ac:dyDescent="0.2">
      <c r="A156" s="23" t="s">
        <v>13</v>
      </c>
      <c r="B156" s="26">
        <v>3</v>
      </c>
      <c r="C156" s="27" t="s">
        <v>3</v>
      </c>
      <c r="D156" s="26" t="s">
        <v>2</v>
      </c>
      <c r="E156" s="28" t="s">
        <v>420</v>
      </c>
      <c r="F156" s="29">
        <v>240</v>
      </c>
      <c r="G156" s="30"/>
      <c r="H156" s="30"/>
      <c r="I156" s="30"/>
      <c r="J156" s="30"/>
      <c r="K156" s="30"/>
      <c r="L156" s="30"/>
      <c r="M156" s="30"/>
      <c r="N156" s="30"/>
      <c r="O156" s="31"/>
      <c r="P156" s="65">
        <f>6896.3+362.96053-0.05</f>
        <v>7259.2105300000003</v>
      </c>
      <c r="Q156" s="65">
        <f>7134.5+375.5</f>
        <v>7510</v>
      </c>
      <c r="R156" s="81">
        <f>7419+390.47368</f>
        <v>7809.4736800000001</v>
      </c>
      <c r="S156" s="83">
        <f t="shared" si="124"/>
        <v>7259.2105300000003</v>
      </c>
      <c r="T156" s="83">
        <f t="shared" si="125"/>
        <v>7510</v>
      </c>
      <c r="U156" s="83">
        <f t="shared" si="126"/>
        <v>7809.4736800000001</v>
      </c>
      <c r="V156" s="83"/>
      <c r="W156" s="83"/>
      <c r="X156" s="83"/>
      <c r="Y156" s="83">
        <f t="shared" si="119"/>
        <v>7259.2105300000003</v>
      </c>
      <c r="Z156" s="83">
        <f t="shared" si="120"/>
        <v>7510</v>
      </c>
      <c r="AA156" s="83">
        <f t="shared" si="121"/>
        <v>7809.4736800000001</v>
      </c>
    </row>
    <row r="157" spans="1:27" s="3" customFormat="1" ht="45" x14ac:dyDescent="0.2">
      <c r="A157" s="23" t="s">
        <v>424</v>
      </c>
      <c r="B157" s="26">
        <v>3</v>
      </c>
      <c r="C157" s="27">
        <v>0</v>
      </c>
      <c r="D157" s="26">
        <v>0</v>
      </c>
      <c r="E157" s="28" t="s">
        <v>423</v>
      </c>
      <c r="F157" s="29"/>
      <c r="G157" s="30"/>
      <c r="H157" s="30"/>
      <c r="I157" s="30"/>
      <c r="J157" s="30"/>
      <c r="K157" s="30"/>
      <c r="L157" s="30"/>
      <c r="M157" s="30"/>
      <c r="N157" s="30"/>
      <c r="O157" s="31"/>
      <c r="P157" s="65"/>
      <c r="Q157" s="65"/>
      <c r="R157" s="81"/>
      <c r="S157" s="83"/>
      <c r="T157" s="83"/>
      <c r="U157" s="83"/>
      <c r="V157" s="83">
        <v>1095.001</v>
      </c>
      <c r="W157" s="83">
        <v>0</v>
      </c>
      <c r="X157" s="83">
        <v>0</v>
      </c>
      <c r="Y157" s="83">
        <f>S157+V157</f>
        <v>1095.001</v>
      </c>
      <c r="Z157" s="83">
        <f t="shared" si="120"/>
        <v>0</v>
      </c>
      <c r="AA157" s="83">
        <f t="shared" si="121"/>
        <v>0</v>
      </c>
    </row>
    <row r="158" spans="1:27" s="3" customFormat="1" x14ac:dyDescent="0.2">
      <c r="A158" s="23" t="s">
        <v>29</v>
      </c>
      <c r="B158" s="26">
        <v>3</v>
      </c>
      <c r="C158" s="27">
        <v>0</v>
      </c>
      <c r="D158" s="26">
        <v>0</v>
      </c>
      <c r="E158" s="28" t="s">
        <v>423</v>
      </c>
      <c r="F158" s="29">
        <v>500</v>
      </c>
      <c r="G158" s="30"/>
      <c r="H158" s="30"/>
      <c r="I158" s="30"/>
      <c r="J158" s="30"/>
      <c r="K158" s="30"/>
      <c r="L158" s="30"/>
      <c r="M158" s="30"/>
      <c r="N158" s="30"/>
      <c r="O158" s="31"/>
      <c r="P158" s="65"/>
      <c r="Q158" s="65"/>
      <c r="R158" s="81"/>
      <c r="S158" s="83"/>
      <c r="T158" s="83"/>
      <c r="U158" s="83"/>
      <c r="V158" s="83">
        <v>1095.001</v>
      </c>
      <c r="W158" s="83">
        <v>0</v>
      </c>
      <c r="X158" s="83">
        <v>0</v>
      </c>
      <c r="Y158" s="83">
        <f t="shared" ref="Y158:Y159" si="127">S158+V158</f>
        <v>1095.001</v>
      </c>
      <c r="Z158" s="83">
        <f t="shared" ref="Z158:Z159" si="128">T158+W158</f>
        <v>0</v>
      </c>
      <c r="AA158" s="83">
        <f t="shared" ref="AA158:AA159" si="129">U158+X158</f>
        <v>0</v>
      </c>
    </row>
    <row r="159" spans="1:27" s="3" customFormat="1" x14ac:dyDescent="0.2">
      <c r="A159" s="23" t="s">
        <v>28</v>
      </c>
      <c r="B159" s="26">
        <v>3</v>
      </c>
      <c r="C159" s="27">
        <v>0</v>
      </c>
      <c r="D159" s="26">
        <v>0</v>
      </c>
      <c r="E159" s="28" t="s">
        <v>423</v>
      </c>
      <c r="F159" s="29">
        <v>540</v>
      </c>
      <c r="G159" s="30"/>
      <c r="H159" s="30"/>
      <c r="I159" s="30"/>
      <c r="J159" s="30"/>
      <c r="K159" s="30"/>
      <c r="L159" s="30"/>
      <c r="M159" s="30"/>
      <c r="N159" s="30"/>
      <c r="O159" s="31"/>
      <c r="P159" s="65"/>
      <c r="Q159" s="65"/>
      <c r="R159" s="81"/>
      <c r="S159" s="83"/>
      <c r="T159" s="83"/>
      <c r="U159" s="83"/>
      <c r="V159" s="83">
        <v>1095.001</v>
      </c>
      <c r="W159" s="83">
        <v>0</v>
      </c>
      <c r="X159" s="83">
        <v>0</v>
      </c>
      <c r="Y159" s="83">
        <f t="shared" si="127"/>
        <v>1095.001</v>
      </c>
      <c r="Z159" s="83">
        <f t="shared" si="128"/>
        <v>0</v>
      </c>
      <c r="AA159" s="83">
        <f t="shared" si="129"/>
        <v>0</v>
      </c>
    </row>
    <row r="160" spans="1:27" s="3" customFormat="1" x14ac:dyDescent="0.2">
      <c r="A160" s="23" t="s">
        <v>297</v>
      </c>
      <c r="B160" s="26">
        <v>3</v>
      </c>
      <c r="C160" s="27">
        <v>0</v>
      </c>
      <c r="D160" s="26" t="s">
        <v>298</v>
      </c>
      <c r="E160" s="28"/>
      <c r="F160" s="29"/>
      <c r="G160" s="30">
        <f t="shared" ref="G160:I160" si="130">G161</f>
        <v>44700</v>
      </c>
      <c r="H160" s="30">
        <f t="shared" si="130"/>
        <v>45200</v>
      </c>
      <c r="I160" s="30">
        <f t="shared" si="130"/>
        <v>0</v>
      </c>
      <c r="J160" s="30"/>
      <c r="K160" s="30"/>
      <c r="L160" s="30"/>
      <c r="M160" s="30">
        <f t="shared" si="65"/>
        <v>44700</v>
      </c>
      <c r="N160" s="30">
        <f t="shared" si="66"/>
        <v>45200</v>
      </c>
      <c r="O160" s="31">
        <f t="shared" si="67"/>
        <v>0</v>
      </c>
      <c r="P160" s="65"/>
      <c r="Q160" s="65"/>
      <c r="R160" s="65"/>
      <c r="S160" s="83">
        <f t="shared" si="59"/>
        <v>44700</v>
      </c>
      <c r="T160" s="83">
        <f t="shared" si="60"/>
        <v>45200</v>
      </c>
      <c r="U160" s="83">
        <f t="shared" si="61"/>
        <v>0</v>
      </c>
      <c r="V160" s="83"/>
      <c r="W160" s="83"/>
      <c r="X160" s="83"/>
      <c r="Y160" s="83">
        <f t="shared" si="119"/>
        <v>44700</v>
      </c>
      <c r="Z160" s="83">
        <f t="shared" si="120"/>
        <v>45200</v>
      </c>
      <c r="AA160" s="83">
        <f t="shared" si="121"/>
        <v>0</v>
      </c>
    </row>
    <row r="161" spans="1:27" s="3" customFormat="1" ht="33.75" x14ac:dyDescent="0.2">
      <c r="A161" s="33" t="s">
        <v>317</v>
      </c>
      <c r="B161" s="26">
        <v>3</v>
      </c>
      <c r="C161" s="27">
        <v>0</v>
      </c>
      <c r="D161" s="26" t="str">
        <f>D160</f>
        <v>R1</v>
      </c>
      <c r="E161" s="28" t="s">
        <v>295</v>
      </c>
      <c r="F161" s="29"/>
      <c r="G161" s="30">
        <f t="shared" ref="G161:I161" si="131">G162</f>
        <v>44700</v>
      </c>
      <c r="H161" s="30">
        <f t="shared" si="131"/>
        <v>45200</v>
      </c>
      <c r="I161" s="30">
        <f t="shared" si="131"/>
        <v>0</v>
      </c>
      <c r="J161" s="30"/>
      <c r="K161" s="30"/>
      <c r="L161" s="30"/>
      <c r="M161" s="30">
        <f t="shared" si="65"/>
        <v>44700</v>
      </c>
      <c r="N161" s="30">
        <f t="shared" si="66"/>
        <v>45200</v>
      </c>
      <c r="O161" s="31">
        <f t="shared" si="67"/>
        <v>0</v>
      </c>
      <c r="P161" s="65"/>
      <c r="Q161" s="65"/>
      <c r="R161" s="65"/>
      <c r="S161" s="83">
        <f t="shared" si="59"/>
        <v>44700</v>
      </c>
      <c r="T161" s="83">
        <f t="shared" si="60"/>
        <v>45200</v>
      </c>
      <c r="U161" s="83">
        <f t="shared" si="61"/>
        <v>0</v>
      </c>
      <c r="V161" s="83"/>
      <c r="W161" s="83"/>
      <c r="X161" s="83"/>
      <c r="Y161" s="83">
        <f t="shared" si="119"/>
        <v>44700</v>
      </c>
      <c r="Z161" s="83">
        <f t="shared" si="120"/>
        <v>45200</v>
      </c>
      <c r="AA161" s="83">
        <f t="shared" si="121"/>
        <v>0</v>
      </c>
    </row>
    <row r="162" spans="1:27" s="3" customFormat="1" ht="22.5" x14ac:dyDescent="0.2">
      <c r="A162" s="23" t="s">
        <v>14</v>
      </c>
      <c r="B162" s="26">
        <v>3</v>
      </c>
      <c r="C162" s="27">
        <v>0</v>
      </c>
      <c r="D162" s="26" t="str">
        <f>D161</f>
        <v>R1</v>
      </c>
      <c r="E162" s="28" t="s">
        <v>295</v>
      </c>
      <c r="F162" s="29">
        <v>200</v>
      </c>
      <c r="G162" s="30">
        <f t="shared" ref="G162:I162" si="132">G163</f>
        <v>44700</v>
      </c>
      <c r="H162" s="30">
        <f t="shared" si="132"/>
        <v>45200</v>
      </c>
      <c r="I162" s="30">
        <f t="shared" si="132"/>
        <v>0</v>
      </c>
      <c r="J162" s="30"/>
      <c r="K162" s="30"/>
      <c r="L162" s="30"/>
      <c r="M162" s="30">
        <f t="shared" si="65"/>
        <v>44700</v>
      </c>
      <c r="N162" s="30">
        <f t="shared" si="66"/>
        <v>45200</v>
      </c>
      <c r="O162" s="31">
        <f t="shared" si="67"/>
        <v>0</v>
      </c>
      <c r="P162" s="65"/>
      <c r="Q162" s="65"/>
      <c r="R162" s="65"/>
      <c r="S162" s="83">
        <f t="shared" si="59"/>
        <v>44700</v>
      </c>
      <c r="T162" s="83">
        <f t="shared" si="60"/>
        <v>45200</v>
      </c>
      <c r="U162" s="83">
        <f t="shared" si="61"/>
        <v>0</v>
      </c>
      <c r="V162" s="83"/>
      <c r="W162" s="83"/>
      <c r="X162" s="83"/>
      <c r="Y162" s="83">
        <f t="shared" si="119"/>
        <v>44700</v>
      </c>
      <c r="Z162" s="83">
        <f t="shared" si="120"/>
        <v>45200</v>
      </c>
      <c r="AA162" s="83">
        <f t="shared" si="121"/>
        <v>0</v>
      </c>
    </row>
    <row r="163" spans="1:27" s="3" customFormat="1" ht="22.5" x14ac:dyDescent="0.2">
      <c r="A163" s="23" t="s">
        <v>13</v>
      </c>
      <c r="B163" s="26">
        <v>3</v>
      </c>
      <c r="C163" s="27">
        <v>0</v>
      </c>
      <c r="D163" s="26" t="str">
        <f>D161</f>
        <v>R1</v>
      </c>
      <c r="E163" s="28" t="s">
        <v>295</v>
      </c>
      <c r="F163" s="29">
        <v>240</v>
      </c>
      <c r="G163" s="30">
        <v>44700</v>
      </c>
      <c r="H163" s="30">
        <v>45200</v>
      </c>
      <c r="I163" s="30">
        <v>0</v>
      </c>
      <c r="J163" s="30"/>
      <c r="K163" s="30"/>
      <c r="L163" s="30"/>
      <c r="M163" s="30">
        <f t="shared" si="65"/>
        <v>44700</v>
      </c>
      <c r="N163" s="30">
        <f t="shared" si="66"/>
        <v>45200</v>
      </c>
      <c r="O163" s="31">
        <f t="shared" si="67"/>
        <v>0</v>
      </c>
      <c r="P163" s="65"/>
      <c r="Q163" s="65"/>
      <c r="R163" s="65"/>
      <c r="S163" s="83">
        <f t="shared" si="59"/>
        <v>44700</v>
      </c>
      <c r="T163" s="83">
        <f t="shared" si="60"/>
        <v>45200</v>
      </c>
      <c r="U163" s="83">
        <f t="shared" si="61"/>
        <v>0</v>
      </c>
      <c r="V163" s="83"/>
      <c r="W163" s="83"/>
      <c r="X163" s="83"/>
      <c r="Y163" s="83">
        <f t="shared" si="119"/>
        <v>44700</v>
      </c>
      <c r="Z163" s="83">
        <f t="shared" si="120"/>
        <v>45200</v>
      </c>
      <c r="AA163" s="83">
        <f t="shared" si="121"/>
        <v>0</v>
      </c>
    </row>
    <row r="164" spans="1:27" s="3" customFormat="1" x14ac:dyDescent="0.2">
      <c r="A164" s="23" t="s">
        <v>164</v>
      </c>
      <c r="B164" s="26">
        <v>3</v>
      </c>
      <c r="C164" s="27">
        <v>0</v>
      </c>
      <c r="D164" s="26" t="s">
        <v>2</v>
      </c>
      <c r="E164" s="28" t="s">
        <v>163</v>
      </c>
      <c r="F164" s="29" t="s">
        <v>7</v>
      </c>
      <c r="G164" s="30">
        <f t="shared" ref="G164:I164" si="133">G165</f>
        <v>173</v>
      </c>
      <c r="H164" s="30">
        <f t="shared" si="133"/>
        <v>173</v>
      </c>
      <c r="I164" s="30">
        <f t="shared" si="133"/>
        <v>173</v>
      </c>
      <c r="J164" s="30"/>
      <c r="K164" s="30"/>
      <c r="L164" s="30"/>
      <c r="M164" s="30">
        <f t="shared" si="65"/>
        <v>173</v>
      </c>
      <c r="N164" s="30">
        <f t="shared" si="66"/>
        <v>173</v>
      </c>
      <c r="O164" s="31">
        <f t="shared" si="67"/>
        <v>173</v>
      </c>
      <c r="P164" s="65"/>
      <c r="Q164" s="65"/>
      <c r="R164" s="65"/>
      <c r="S164" s="83">
        <f t="shared" si="59"/>
        <v>173</v>
      </c>
      <c r="T164" s="83">
        <f t="shared" si="60"/>
        <v>173</v>
      </c>
      <c r="U164" s="83">
        <f t="shared" si="61"/>
        <v>173</v>
      </c>
      <c r="V164" s="83"/>
      <c r="W164" s="83"/>
      <c r="X164" s="83"/>
      <c r="Y164" s="83">
        <f t="shared" si="119"/>
        <v>173</v>
      </c>
      <c r="Z164" s="83">
        <f t="shared" si="120"/>
        <v>173</v>
      </c>
      <c r="AA164" s="83">
        <f t="shared" si="121"/>
        <v>173</v>
      </c>
    </row>
    <row r="165" spans="1:27" s="3" customFormat="1" ht="22.5" x14ac:dyDescent="0.2">
      <c r="A165" s="23" t="s">
        <v>81</v>
      </c>
      <c r="B165" s="26">
        <v>3</v>
      </c>
      <c r="C165" s="27">
        <v>0</v>
      </c>
      <c r="D165" s="26" t="s">
        <v>2</v>
      </c>
      <c r="E165" s="28" t="s">
        <v>163</v>
      </c>
      <c r="F165" s="29">
        <v>600</v>
      </c>
      <c r="G165" s="30">
        <f t="shared" ref="G165:I165" si="134">G166</f>
        <v>173</v>
      </c>
      <c r="H165" s="30">
        <f t="shared" si="134"/>
        <v>173</v>
      </c>
      <c r="I165" s="30">
        <f t="shared" si="134"/>
        <v>173</v>
      </c>
      <c r="J165" s="30"/>
      <c r="K165" s="30"/>
      <c r="L165" s="30"/>
      <c r="M165" s="30">
        <f t="shared" si="65"/>
        <v>173</v>
      </c>
      <c r="N165" s="30">
        <f t="shared" si="66"/>
        <v>173</v>
      </c>
      <c r="O165" s="31">
        <f t="shared" si="67"/>
        <v>173</v>
      </c>
      <c r="P165" s="65"/>
      <c r="Q165" s="65"/>
      <c r="R165" s="65"/>
      <c r="S165" s="83">
        <f t="shared" si="59"/>
        <v>173</v>
      </c>
      <c r="T165" s="83">
        <f t="shared" si="60"/>
        <v>173</v>
      </c>
      <c r="U165" s="83">
        <f t="shared" si="61"/>
        <v>173</v>
      </c>
      <c r="V165" s="83"/>
      <c r="W165" s="83"/>
      <c r="X165" s="83"/>
      <c r="Y165" s="83">
        <f t="shared" si="119"/>
        <v>173</v>
      </c>
      <c r="Z165" s="83">
        <f t="shared" si="120"/>
        <v>173</v>
      </c>
      <c r="AA165" s="83">
        <f t="shared" si="121"/>
        <v>173</v>
      </c>
    </row>
    <row r="166" spans="1:27" s="3" customFormat="1" x14ac:dyDescent="0.2">
      <c r="A166" s="23" t="s">
        <v>155</v>
      </c>
      <c r="B166" s="26">
        <v>3</v>
      </c>
      <c r="C166" s="27">
        <v>0</v>
      </c>
      <c r="D166" s="26" t="s">
        <v>2</v>
      </c>
      <c r="E166" s="28" t="s">
        <v>163</v>
      </c>
      <c r="F166" s="29">
        <v>610</v>
      </c>
      <c r="G166" s="30">
        <v>173</v>
      </c>
      <c r="H166" s="30">
        <v>173</v>
      </c>
      <c r="I166" s="30">
        <v>173</v>
      </c>
      <c r="J166" s="30"/>
      <c r="K166" s="30"/>
      <c r="L166" s="30"/>
      <c r="M166" s="30">
        <f t="shared" si="65"/>
        <v>173</v>
      </c>
      <c r="N166" s="30">
        <f t="shared" si="66"/>
        <v>173</v>
      </c>
      <c r="O166" s="31">
        <f t="shared" si="67"/>
        <v>173</v>
      </c>
      <c r="P166" s="65"/>
      <c r="Q166" s="65"/>
      <c r="R166" s="65"/>
      <c r="S166" s="83">
        <f t="shared" si="59"/>
        <v>173</v>
      </c>
      <c r="T166" s="83">
        <f t="shared" si="60"/>
        <v>173</v>
      </c>
      <c r="U166" s="83">
        <f t="shared" si="61"/>
        <v>173</v>
      </c>
      <c r="V166" s="83"/>
      <c r="W166" s="83"/>
      <c r="X166" s="83"/>
      <c r="Y166" s="83">
        <f t="shared" si="119"/>
        <v>173</v>
      </c>
      <c r="Z166" s="83">
        <f t="shared" si="120"/>
        <v>173</v>
      </c>
      <c r="AA166" s="83">
        <f t="shared" si="121"/>
        <v>173</v>
      </c>
    </row>
    <row r="167" spans="1:27" s="3" customFormat="1" ht="33.75" x14ac:dyDescent="0.2">
      <c r="A167" s="34" t="s">
        <v>327</v>
      </c>
      <c r="B167" s="37" t="s">
        <v>154</v>
      </c>
      <c r="C167" s="38" t="s">
        <v>3</v>
      </c>
      <c r="D167" s="37" t="s">
        <v>2</v>
      </c>
      <c r="E167" s="39" t="s">
        <v>9</v>
      </c>
      <c r="F167" s="40" t="s">
        <v>7</v>
      </c>
      <c r="G167" s="41">
        <f>G171+G174+G177+G180+G183+G190+G197+G203+G221+G226+G229+G235+G238+G241+G244+G247+G250+G253+G256+G296+G304+G259+G265+G271+G274+G277+G280+G286+G300+G268+G212+G283+G232</f>
        <v>756327.09999999986</v>
      </c>
      <c r="H167" s="41">
        <f t="shared" ref="H167:I167" si="135">H171+H174+H177+H180+H183+H190+H197+H203+H221+H226+H229+H235+H238+H241+H244+H247+H250+H253+H256+H296+H304+H259+H265+H271+H274+H277+H280+H286+H300+H268+H212+H283+H232</f>
        <v>755819.1</v>
      </c>
      <c r="I167" s="41">
        <f t="shared" si="135"/>
        <v>796804</v>
      </c>
      <c r="J167" s="41">
        <f>J304+J177+J259+J262+J292+J229+J221+J296+J215+J200+J300+J206</f>
        <v>4674.9169000000002</v>
      </c>
      <c r="K167" s="41">
        <f t="shared" ref="K167:L167" si="136">K304+K177+K259+K262+K292+K229+K221+K296</f>
        <v>1743.1</v>
      </c>
      <c r="L167" s="41">
        <f t="shared" si="136"/>
        <v>0</v>
      </c>
      <c r="M167" s="41">
        <f t="shared" si="65"/>
        <v>761002.01689999981</v>
      </c>
      <c r="N167" s="41">
        <f t="shared" si="66"/>
        <v>757562.2</v>
      </c>
      <c r="O167" s="42">
        <f t="shared" si="67"/>
        <v>796804</v>
      </c>
      <c r="P167" s="66">
        <f>P221+P229+P300+P218+P226+P268+P277+P274</f>
        <v>12915.895209999999</v>
      </c>
      <c r="Q167" s="66"/>
      <c r="R167" s="66"/>
      <c r="S167" s="64">
        <f t="shared" si="59"/>
        <v>773917.9121099998</v>
      </c>
      <c r="T167" s="64">
        <f t="shared" si="60"/>
        <v>757562.2</v>
      </c>
      <c r="U167" s="64">
        <f t="shared" si="61"/>
        <v>796804</v>
      </c>
      <c r="V167" s="64">
        <f>V304+V200+V286+V289+V168+V221+V209+V226</f>
        <v>9577.8197400000008</v>
      </c>
      <c r="W167" s="64"/>
      <c r="X167" s="64"/>
      <c r="Y167" s="64">
        <f t="shared" si="119"/>
        <v>783495.73184999975</v>
      </c>
      <c r="Z167" s="64">
        <f t="shared" si="120"/>
        <v>757562.2</v>
      </c>
      <c r="AA167" s="64">
        <f t="shared" si="121"/>
        <v>796804</v>
      </c>
    </row>
    <row r="168" spans="1:27" s="3" customFormat="1" x14ac:dyDescent="0.2">
      <c r="A168" s="23" t="s">
        <v>434</v>
      </c>
      <c r="B168" s="26" t="s">
        <v>154</v>
      </c>
      <c r="C168" s="27" t="s">
        <v>3</v>
      </c>
      <c r="D168" s="26" t="s">
        <v>2</v>
      </c>
      <c r="E168" s="28">
        <v>71400</v>
      </c>
      <c r="F168" s="29"/>
      <c r="G168" s="41"/>
      <c r="H168" s="41"/>
      <c r="I168" s="41"/>
      <c r="J168" s="41"/>
      <c r="K168" s="41"/>
      <c r="L168" s="41"/>
      <c r="M168" s="41"/>
      <c r="N168" s="41"/>
      <c r="O168" s="42"/>
      <c r="P168" s="66"/>
      <c r="Q168" s="66"/>
      <c r="R168" s="66"/>
      <c r="S168" s="64"/>
      <c r="T168" s="64"/>
      <c r="U168" s="64"/>
      <c r="V168" s="83">
        <f>V169</f>
        <v>471.81</v>
      </c>
      <c r="W168" s="64"/>
      <c r="X168" s="64"/>
      <c r="Y168" s="83">
        <f t="shared" ref="Y168:Y170" si="137">S168+V168</f>
        <v>471.81</v>
      </c>
      <c r="Z168" s="83">
        <f t="shared" ref="Z168:Z170" si="138">T168+W168</f>
        <v>0</v>
      </c>
      <c r="AA168" s="83">
        <f t="shared" ref="AA168:AA170" si="139">U168+X168</f>
        <v>0</v>
      </c>
    </row>
    <row r="169" spans="1:27" s="3" customFormat="1" ht="22.5" x14ac:dyDescent="0.2">
      <c r="A169" s="23" t="s">
        <v>81</v>
      </c>
      <c r="B169" s="26" t="s">
        <v>154</v>
      </c>
      <c r="C169" s="27" t="s">
        <v>3</v>
      </c>
      <c r="D169" s="26" t="s">
        <v>2</v>
      </c>
      <c r="E169" s="28">
        <v>71400</v>
      </c>
      <c r="F169" s="29">
        <v>600</v>
      </c>
      <c r="G169" s="41"/>
      <c r="H169" s="41"/>
      <c r="I169" s="41"/>
      <c r="J169" s="41"/>
      <c r="K169" s="41"/>
      <c r="L169" s="41"/>
      <c r="M169" s="41"/>
      <c r="N169" s="41"/>
      <c r="O169" s="42"/>
      <c r="P169" s="66"/>
      <c r="Q169" s="66"/>
      <c r="R169" s="66"/>
      <c r="S169" s="64"/>
      <c r="T169" s="64"/>
      <c r="U169" s="64"/>
      <c r="V169" s="83">
        <f>V170</f>
        <v>471.81</v>
      </c>
      <c r="W169" s="64"/>
      <c r="X169" s="64"/>
      <c r="Y169" s="83">
        <f t="shared" si="137"/>
        <v>471.81</v>
      </c>
      <c r="Z169" s="83">
        <f t="shared" si="138"/>
        <v>0</v>
      </c>
      <c r="AA169" s="83">
        <f t="shared" si="139"/>
        <v>0</v>
      </c>
    </row>
    <row r="170" spans="1:27" s="3" customFormat="1" x14ac:dyDescent="0.2">
      <c r="A170" s="23" t="s">
        <v>155</v>
      </c>
      <c r="B170" s="26" t="s">
        <v>154</v>
      </c>
      <c r="C170" s="27" t="s">
        <v>3</v>
      </c>
      <c r="D170" s="26" t="s">
        <v>2</v>
      </c>
      <c r="E170" s="28">
        <v>71400</v>
      </c>
      <c r="F170" s="29">
        <v>610</v>
      </c>
      <c r="G170" s="41"/>
      <c r="H170" s="41"/>
      <c r="I170" s="41"/>
      <c r="J170" s="41"/>
      <c r="K170" s="41"/>
      <c r="L170" s="41"/>
      <c r="M170" s="41"/>
      <c r="N170" s="41"/>
      <c r="O170" s="42"/>
      <c r="P170" s="66"/>
      <c r="Q170" s="66"/>
      <c r="R170" s="66"/>
      <c r="S170" s="64"/>
      <c r="T170" s="64"/>
      <c r="U170" s="64"/>
      <c r="V170" s="83">
        <v>471.81</v>
      </c>
      <c r="W170" s="64"/>
      <c r="X170" s="64"/>
      <c r="Y170" s="83">
        <f t="shared" si="137"/>
        <v>471.81</v>
      </c>
      <c r="Z170" s="83">
        <f t="shared" si="138"/>
        <v>0</v>
      </c>
      <c r="AA170" s="83">
        <f t="shared" si="139"/>
        <v>0</v>
      </c>
    </row>
    <row r="171" spans="1:27" s="3" customFormat="1" ht="33.75" x14ac:dyDescent="0.2">
      <c r="A171" s="23" t="s">
        <v>179</v>
      </c>
      <c r="B171" s="26" t="s">
        <v>154</v>
      </c>
      <c r="C171" s="27" t="s">
        <v>3</v>
      </c>
      <c r="D171" s="26" t="s">
        <v>2</v>
      </c>
      <c r="E171" s="28" t="s">
        <v>178</v>
      </c>
      <c r="F171" s="29" t="s">
        <v>7</v>
      </c>
      <c r="G171" s="30">
        <f t="shared" ref="G171:I171" si="140">G172</f>
        <v>2392.6</v>
      </c>
      <c r="H171" s="30">
        <f t="shared" si="140"/>
        <v>2418</v>
      </c>
      <c r="I171" s="30">
        <f t="shared" si="140"/>
        <v>2443.5</v>
      </c>
      <c r="J171" s="30"/>
      <c r="K171" s="30"/>
      <c r="L171" s="30"/>
      <c r="M171" s="30">
        <f t="shared" si="65"/>
        <v>2392.6</v>
      </c>
      <c r="N171" s="30">
        <f t="shared" si="66"/>
        <v>2418</v>
      </c>
      <c r="O171" s="31">
        <f t="shared" si="67"/>
        <v>2443.5</v>
      </c>
      <c r="P171" s="65"/>
      <c r="Q171" s="65"/>
      <c r="R171" s="65"/>
      <c r="S171" s="83">
        <f t="shared" si="59"/>
        <v>2392.6</v>
      </c>
      <c r="T171" s="83">
        <f t="shared" si="60"/>
        <v>2418</v>
      </c>
      <c r="U171" s="83">
        <f t="shared" si="61"/>
        <v>2443.5</v>
      </c>
      <c r="V171" s="83"/>
      <c r="W171" s="83"/>
      <c r="X171" s="83"/>
      <c r="Y171" s="83">
        <f t="shared" si="119"/>
        <v>2392.6</v>
      </c>
      <c r="Z171" s="83">
        <f t="shared" si="120"/>
        <v>2418</v>
      </c>
      <c r="AA171" s="83">
        <f t="shared" si="121"/>
        <v>2443.5</v>
      </c>
    </row>
    <row r="172" spans="1:27" s="3" customFormat="1" ht="22.5" x14ac:dyDescent="0.2">
      <c r="A172" s="23" t="s">
        <v>81</v>
      </c>
      <c r="B172" s="26" t="s">
        <v>154</v>
      </c>
      <c r="C172" s="27" t="s">
        <v>3</v>
      </c>
      <c r="D172" s="26" t="s">
        <v>2</v>
      </c>
      <c r="E172" s="28" t="s">
        <v>178</v>
      </c>
      <c r="F172" s="29">
        <v>600</v>
      </c>
      <c r="G172" s="30">
        <f t="shared" ref="G172:I172" si="141">G173</f>
        <v>2392.6</v>
      </c>
      <c r="H172" s="30">
        <f t="shared" si="141"/>
        <v>2418</v>
      </c>
      <c r="I172" s="30">
        <f t="shared" si="141"/>
        <v>2443.5</v>
      </c>
      <c r="J172" s="30"/>
      <c r="K172" s="30"/>
      <c r="L172" s="30"/>
      <c r="M172" s="30">
        <f t="shared" si="65"/>
        <v>2392.6</v>
      </c>
      <c r="N172" s="30">
        <f t="shared" si="66"/>
        <v>2418</v>
      </c>
      <c r="O172" s="31">
        <f t="shared" si="67"/>
        <v>2443.5</v>
      </c>
      <c r="P172" s="65"/>
      <c r="Q172" s="65"/>
      <c r="R172" s="65"/>
      <c r="S172" s="83">
        <f t="shared" si="59"/>
        <v>2392.6</v>
      </c>
      <c r="T172" s="83">
        <f t="shared" si="60"/>
        <v>2418</v>
      </c>
      <c r="U172" s="83">
        <f t="shared" si="61"/>
        <v>2443.5</v>
      </c>
      <c r="V172" s="83"/>
      <c r="W172" s="83"/>
      <c r="X172" s="83"/>
      <c r="Y172" s="83">
        <f t="shared" si="119"/>
        <v>2392.6</v>
      </c>
      <c r="Z172" s="83">
        <f t="shared" si="120"/>
        <v>2418</v>
      </c>
      <c r="AA172" s="83">
        <f t="shared" si="121"/>
        <v>2443.5</v>
      </c>
    </row>
    <row r="173" spans="1:27" s="3" customFormat="1" x14ac:dyDescent="0.2">
      <c r="A173" s="23" t="s">
        <v>155</v>
      </c>
      <c r="B173" s="26" t="s">
        <v>154</v>
      </c>
      <c r="C173" s="27" t="s">
        <v>3</v>
      </c>
      <c r="D173" s="26" t="s">
        <v>2</v>
      </c>
      <c r="E173" s="28" t="s">
        <v>178</v>
      </c>
      <c r="F173" s="29">
        <v>610</v>
      </c>
      <c r="G173" s="30">
        <v>2392.6</v>
      </c>
      <c r="H173" s="30">
        <v>2418</v>
      </c>
      <c r="I173" s="30">
        <v>2443.5</v>
      </c>
      <c r="J173" s="30"/>
      <c r="K173" s="30"/>
      <c r="L173" s="30"/>
      <c r="M173" s="30">
        <f t="shared" si="65"/>
        <v>2392.6</v>
      </c>
      <c r="N173" s="30">
        <f t="shared" si="66"/>
        <v>2418</v>
      </c>
      <c r="O173" s="31">
        <f t="shared" si="67"/>
        <v>2443.5</v>
      </c>
      <c r="P173" s="65"/>
      <c r="Q173" s="65"/>
      <c r="R173" s="65"/>
      <c r="S173" s="83">
        <f t="shared" si="59"/>
        <v>2392.6</v>
      </c>
      <c r="T173" s="83">
        <f t="shared" si="60"/>
        <v>2418</v>
      </c>
      <c r="U173" s="83">
        <f t="shared" si="61"/>
        <v>2443.5</v>
      </c>
      <c r="V173" s="83"/>
      <c r="W173" s="83"/>
      <c r="X173" s="83"/>
      <c r="Y173" s="83">
        <f t="shared" si="119"/>
        <v>2392.6</v>
      </c>
      <c r="Z173" s="83">
        <f t="shared" si="120"/>
        <v>2418</v>
      </c>
      <c r="AA173" s="83">
        <f t="shared" si="121"/>
        <v>2443.5</v>
      </c>
    </row>
    <row r="174" spans="1:27" s="3" customFormat="1" ht="67.5" x14ac:dyDescent="0.2">
      <c r="A174" s="23" t="s">
        <v>187</v>
      </c>
      <c r="B174" s="26" t="s">
        <v>154</v>
      </c>
      <c r="C174" s="27" t="s">
        <v>3</v>
      </c>
      <c r="D174" s="26" t="s">
        <v>2</v>
      </c>
      <c r="E174" s="28" t="s">
        <v>186</v>
      </c>
      <c r="F174" s="29" t="s">
        <v>7</v>
      </c>
      <c r="G174" s="30">
        <f>G175</f>
        <v>37993.300000000003</v>
      </c>
      <c r="H174" s="30">
        <f t="shared" ref="H174:I175" si="142">H175</f>
        <v>39513</v>
      </c>
      <c r="I174" s="30">
        <f t="shared" si="142"/>
        <v>41093.5</v>
      </c>
      <c r="J174" s="30"/>
      <c r="K174" s="30"/>
      <c r="L174" s="30"/>
      <c r="M174" s="30">
        <f t="shared" si="65"/>
        <v>37993.300000000003</v>
      </c>
      <c r="N174" s="30">
        <f t="shared" si="66"/>
        <v>39513</v>
      </c>
      <c r="O174" s="31">
        <f t="shared" si="67"/>
        <v>41093.5</v>
      </c>
      <c r="P174" s="65"/>
      <c r="Q174" s="65"/>
      <c r="R174" s="65"/>
      <c r="S174" s="83">
        <f t="shared" si="59"/>
        <v>37993.300000000003</v>
      </c>
      <c r="T174" s="83">
        <f t="shared" si="60"/>
        <v>39513</v>
      </c>
      <c r="U174" s="83">
        <f t="shared" si="61"/>
        <v>41093.5</v>
      </c>
      <c r="V174" s="83"/>
      <c r="W174" s="83"/>
      <c r="X174" s="83"/>
      <c r="Y174" s="83">
        <f t="shared" si="119"/>
        <v>37993.300000000003</v>
      </c>
      <c r="Z174" s="83">
        <f t="shared" si="120"/>
        <v>39513</v>
      </c>
      <c r="AA174" s="83">
        <f t="shared" si="121"/>
        <v>41093.5</v>
      </c>
    </row>
    <row r="175" spans="1:27" s="3" customFormat="1" ht="22.5" x14ac:dyDescent="0.2">
      <c r="A175" s="23" t="s">
        <v>81</v>
      </c>
      <c r="B175" s="26" t="s">
        <v>154</v>
      </c>
      <c r="C175" s="27" t="s">
        <v>3</v>
      </c>
      <c r="D175" s="26" t="s">
        <v>2</v>
      </c>
      <c r="E175" s="28" t="s">
        <v>186</v>
      </c>
      <c r="F175" s="29">
        <v>600</v>
      </c>
      <c r="G175" s="30">
        <f>G176</f>
        <v>37993.300000000003</v>
      </c>
      <c r="H175" s="30">
        <f t="shared" si="142"/>
        <v>39513</v>
      </c>
      <c r="I175" s="30">
        <f t="shared" si="142"/>
        <v>41093.5</v>
      </c>
      <c r="J175" s="30"/>
      <c r="K175" s="30"/>
      <c r="L175" s="30"/>
      <c r="M175" s="30">
        <f t="shared" si="65"/>
        <v>37993.300000000003</v>
      </c>
      <c r="N175" s="30">
        <f t="shared" si="66"/>
        <v>39513</v>
      </c>
      <c r="O175" s="31">
        <f t="shared" si="67"/>
        <v>41093.5</v>
      </c>
      <c r="P175" s="65"/>
      <c r="Q175" s="65"/>
      <c r="R175" s="65"/>
      <c r="S175" s="83">
        <f t="shared" ref="S175:S244" si="143">M175+P175</f>
        <v>37993.300000000003</v>
      </c>
      <c r="T175" s="83">
        <f t="shared" ref="T175:T244" si="144">N175+Q175</f>
        <v>39513</v>
      </c>
      <c r="U175" s="83">
        <f t="shared" ref="U175:U244" si="145">O175+R175</f>
        <v>41093.5</v>
      </c>
      <c r="V175" s="83"/>
      <c r="W175" s="83"/>
      <c r="X175" s="83"/>
      <c r="Y175" s="83">
        <f t="shared" si="119"/>
        <v>37993.300000000003</v>
      </c>
      <c r="Z175" s="83">
        <f t="shared" si="120"/>
        <v>39513</v>
      </c>
      <c r="AA175" s="83">
        <f t="shared" si="121"/>
        <v>41093.5</v>
      </c>
    </row>
    <row r="176" spans="1:27" s="3" customFormat="1" x14ac:dyDescent="0.2">
      <c r="A176" s="23" t="s">
        <v>155</v>
      </c>
      <c r="B176" s="26" t="s">
        <v>154</v>
      </c>
      <c r="C176" s="27" t="s">
        <v>3</v>
      </c>
      <c r="D176" s="26" t="s">
        <v>2</v>
      </c>
      <c r="E176" s="28" t="s">
        <v>186</v>
      </c>
      <c r="F176" s="29">
        <v>610</v>
      </c>
      <c r="G176" s="30">
        <f>950.4+12770+24060+212.9</f>
        <v>37993.300000000003</v>
      </c>
      <c r="H176" s="30">
        <f>988.4+13260+25045+219.6</f>
        <v>39513</v>
      </c>
      <c r="I176" s="30">
        <f>1028+13794+26050+221.5</f>
        <v>41093.5</v>
      </c>
      <c r="J176" s="30"/>
      <c r="K176" s="30"/>
      <c r="L176" s="30"/>
      <c r="M176" s="30">
        <f t="shared" si="65"/>
        <v>37993.300000000003</v>
      </c>
      <c r="N176" s="30">
        <f t="shared" si="66"/>
        <v>39513</v>
      </c>
      <c r="O176" s="31">
        <f t="shared" si="67"/>
        <v>41093.5</v>
      </c>
      <c r="P176" s="65"/>
      <c r="Q176" s="65"/>
      <c r="R176" s="65"/>
      <c r="S176" s="83">
        <f t="shared" si="143"/>
        <v>37993.300000000003</v>
      </c>
      <c r="T176" s="83">
        <f t="shared" si="144"/>
        <v>39513</v>
      </c>
      <c r="U176" s="83">
        <f t="shared" si="145"/>
        <v>41093.5</v>
      </c>
      <c r="V176" s="83"/>
      <c r="W176" s="83"/>
      <c r="X176" s="83"/>
      <c r="Y176" s="83">
        <f t="shared" si="119"/>
        <v>37993.300000000003</v>
      </c>
      <c r="Z176" s="83">
        <f t="shared" si="120"/>
        <v>39513</v>
      </c>
      <c r="AA176" s="83">
        <f t="shared" si="121"/>
        <v>41093.5</v>
      </c>
    </row>
    <row r="177" spans="1:27" s="3" customFormat="1" x14ac:dyDescent="0.2">
      <c r="A177" s="23" t="s">
        <v>196</v>
      </c>
      <c r="B177" s="26" t="s">
        <v>154</v>
      </c>
      <c r="C177" s="27" t="s">
        <v>3</v>
      </c>
      <c r="D177" s="26" t="s">
        <v>2</v>
      </c>
      <c r="E177" s="28" t="s">
        <v>195</v>
      </c>
      <c r="F177" s="29" t="s">
        <v>7</v>
      </c>
      <c r="G177" s="30">
        <f t="shared" ref="G177:I177" si="146">G178</f>
        <v>396946</v>
      </c>
      <c r="H177" s="30">
        <f t="shared" si="146"/>
        <v>420605.1</v>
      </c>
      <c r="I177" s="30">
        <f t="shared" si="146"/>
        <v>451282.3</v>
      </c>
      <c r="J177" s="30">
        <f>J178</f>
        <v>0</v>
      </c>
      <c r="K177" s="30">
        <f t="shared" ref="K177:L178" si="147">K178</f>
        <v>0</v>
      </c>
      <c r="L177" s="30">
        <f t="shared" si="147"/>
        <v>0</v>
      </c>
      <c r="M177" s="30">
        <f t="shared" si="65"/>
        <v>396946</v>
      </c>
      <c r="N177" s="30">
        <f t="shared" si="66"/>
        <v>420605.1</v>
      </c>
      <c r="O177" s="31">
        <f t="shared" si="67"/>
        <v>451282.3</v>
      </c>
      <c r="P177" s="65"/>
      <c r="Q177" s="65"/>
      <c r="R177" s="65"/>
      <c r="S177" s="83">
        <f t="shared" si="143"/>
        <v>396946</v>
      </c>
      <c r="T177" s="83">
        <f t="shared" si="144"/>
        <v>420605.1</v>
      </c>
      <c r="U177" s="83">
        <f t="shared" si="145"/>
        <v>451282.3</v>
      </c>
      <c r="V177" s="83"/>
      <c r="W177" s="83"/>
      <c r="X177" s="83"/>
      <c r="Y177" s="83">
        <f t="shared" si="119"/>
        <v>396946</v>
      </c>
      <c r="Z177" s="83">
        <f t="shared" si="120"/>
        <v>420605.1</v>
      </c>
      <c r="AA177" s="83">
        <f t="shared" si="121"/>
        <v>451282.3</v>
      </c>
    </row>
    <row r="178" spans="1:27" s="3" customFormat="1" ht="22.5" x14ac:dyDescent="0.2">
      <c r="A178" s="23" t="s">
        <v>81</v>
      </c>
      <c r="B178" s="26" t="s">
        <v>154</v>
      </c>
      <c r="C178" s="27" t="s">
        <v>3</v>
      </c>
      <c r="D178" s="26" t="s">
        <v>2</v>
      </c>
      <c r="E178" s="28" t="s">
        <v>195</v>
      </c>
      <c r="F178" s="29">
        <v>600</v>
      </c>
      <c r="G178" s="30">
        <f t="shared" ref="G178:I178" si="148">G179</f>
        <v>396946</v>
      </c>
      <c r="H178" s="30">
        <f t="shared" si="148"/>
        <v>420605.1</v>
      </c>
      <c r="I178" s="30">
        <f t="shared" si="148"/>
        <v>451282.3</v>
      </c>
      <c r="J178" s="30">
        <f>J179</f>
        <v>0</v>
      </c>
      <c r="K178" s="30">
        <f t="shared" si="147"/>
        <v>0</v>
      </c>
      <c r="L178" s="30">
        <f t="shared" si="147"/>
        <v>0</v>
      </c>
      <c r="M178" s="30">
        <f t="shared" si="65"/>
        <v>396946</v>
      </c>
      <c r="N178" s="30">
        <f t="shared" si="66"/>
        <v>420605.1</v>
      </c>
      <c r="O178" s="31">
        <f t="shared" si="67"/>
        <v>451282.3</v>
      </c>
      <c r="P178" s="65"/>
      <c r="Q178" s="65"/>
      <c r="R178" s="65"/>
      <c r="S178" s="83">
        <f t="shared" si="143"/>
        <v>396946</v>
      </c>
      <c r="T178" s="83">
        <f t="shared" si="144"/>
        <v>420605.1</v>
      </c>
      <c r="U178" s="83">
        <f t="shared" si="145"/>
        <v>451282.3</v>
      </c>
      <c r="V178" s="83"/>
      <c r="W178" s="83"/>
      <c r="X178" s="83"/>
      <c r="Y178" s="83">
        <f t="shared" si="119"/>
        <v>396946</v>
      </c>
      <c r="Z178" s="83">
        <f t="shared" si="120"/>
        <v>420605.1</v>
      </c>
      <c r="AA178" s="83">
        <f t="shared" si="121"/>
        <v>451282.3</v>
      </c>
    </row>
    <row r="179" spans="1:27" s="3" customFormat="1" x14ac:dyDescent="0.2">
      <c r="A179" s="23" t="s">
        <v>155</v>
      </c>
      <c r="B179" s="26" t="s">
        <v>154</v>
      </c>
      <c r="C179" s="27" t="s">
        <v>3</v>
      </c>
      <c r="D179" s="26" t="s">
        <v>2</v>
      </c>
      <c r="E179" s="28" t="s">
        <v>195</v>
      </c>
      <c r="F179" s="29">
        <v>610</v>
      </c>
      <c r="G179" s="30">
        <f>118764+278182</f>
        <v>396946</v>
      </c>
      <c r="H179" s="30">
        <f>129748+290857.1</f>
        <v>420605.1</v>
      </c>
      <c r="I179" s="30">
        <f>137955.3+313327</f>
        <v>451282.3</v>
      </c>
      <c r="J179" s="30">
        <f>-3381.951+3381.951</f>
        <v>0</v>
      </c>
      <c r="K179" s="30">
        <v>0</v>
      </c>
      <c r="L179" s="30">
        <v>0</v>
      </c>
      <c r="M179" s="30">
        <f t="shared" ref="M179:M257" si="149">G179+J179</f>
        <v>396946</v>
      </c>
      <c r="N179" s="30">
        <f t="shared" ref="N179:N257" si="150">H179+K179</f>
        <v>420605.1</v>
      </c>
      <c r="O179" s="31">
        <f t="shared" ref="O179:O257" si="151">I179+L179</f>
        <v>451282.3</v>
      </c>
      <c r="P179" s="65"/>
      <c r="Q179" s="65"/>
      <c r="R179" s="65"/>
      <c r="S179" s="83">
        <f t="shared" si="143"/>
        <v>396946</v>
      </c>
      <c r="T179" s="83">
        <f t="shared" si="144"/>
        <v>420605.1</v>
      </c>
      <c r="U179" s="83">
        <f t="shared" si="145"/>
        <v>451282.3</v>
      </c>
      <c r="V179" s="83"/>
      <c r="W179" s="83"/>
      <c r="X179" s="83"/>
      <c r="Y179" s="83">
        <f t="shared" si="119"/>
        <v>396946</v>
      </c>
      <c r="Z179" s="83">
        <f t="shared" si="120"/>
        <v>420605.1</v>
      </c>
      <c r="AA179" s="83">
        <f t="shared" si="121"/>
        <v>451282.3</v>
      </c>
    </row>
    <row r="180" spans="1:27" s="3" customFormat="1" ht="33.75" x14ac:dyDescent="0.2">
      <c r="A180" s="23" t="s">
        <v>161</v>
      </c>
      <c r="B180" s="26" t="s">
        <v>154</v>
      </c>
      <c r="C180" s="27" t="s">
        <v>3</v>
      </c>
      <c r="D180" s="26" t="s">
        <v>2</v>
      </c>
      <c r="E180" s="28" t="s">
        <v>160</v>
      </c>
      <c r="F180" s="29" t="s">
        <v>7</v>
      </c>
      <c r="G180" s="30">
        <f t="shared" ref="G180:I180" si="152">G181</f>
        <v>8136.8</v>
      </c>
      <c r="H180" s="30">
        <f t="shared" si="152"/>
        <v>8147.2</v>
      </c>
      <c r="I180" s="30">
        <f t="shared" si="152"/>
        <v>8141.5</v>
      </c>
      <c r="J180" s="30"/>
      <c r="K180" s="30"/>
      <c r="L180" s="30"/>
      <c r="M180" s="30">
        <f t="shared" si="149"/>
        <v>8136.8</v>
      </c>
      <c r="N180" s="30">
        <f t="shared" si="150"/>
        <v>8147.2</v>
      </c>
      <c r="O180" s="31">
        <f t="shared" si="151"/>
        <v>8141.5</v>
      </c>
      <c r="P180" s="65"/>
      <c r="Q180" s="65"/>
      <c r="R180" s="65"/>
      <c r="S180" s="83">
        <f t="shared" si="143"/>
        <v>8136.8</v>
      </c>
      <c r="T180" s="83">
        <f t="shared" si="144"/>
        <v>8147.2</v>
      </c>
      <c r="U180" s="83">
        <f t="shared" si="145"/>
        <v>8141.5</v>
      </c>
      <c r="V180" s="83"/>
      <c r="W180" s="83"/>
      <c r="X180" s="83"/>
      <c r="Y180" s="83">
        <f t="shared" si="119"/>
        <v>8136.8</v>
      </c>
      <c r="Z180" s="83">
        <f t="shared" si="120"/>
        <v>8147.2</v>
      </c>
      <c r="AA180" s="83">
        <f t="shared" si="121"/>
        <v>8141.5</v>
      </c>
    </row>
    <row r="181" spans="1:27" s="3" customFormat="1" ht="22.5" x14ac:dyDescent="0.2">
      <c r="A181" s="23" t="s">
        <v>81</v>
      </c>
      <c r="B181" s="26" t="s">
        <v>154</v>
      </c>
      <c r="C181" s="27" t="s">
        <v>3</v>
      </c>
      <c r="D181" s="26" t="s">
        <v>2</v>
      </c>
      <c r="E181" s="28" t="s">
        <v>160</v>
      </c>
      <c r="F181" s="29">
        <v>600</v>
      </c>
      <c r="G181" s="30">
        <f t="shared" ref="G181:I181" si="153">G182</f>
        <v>8136.8</v>
      </c>
      <c r="H181" s="30">
        <f t="shared" si="153"/>
        <v>8147.2</v>
      </c>
      <c r="I181" s="30">
        <f t="shared" si="153"/>
        <v>8141.5</v>
      </c>
      <c r="J181" s="30"/>
      <c r="K181" s="30"/>
      <c r="L181" s="30"/>
      <c r="M181" s="30">
        <f t="shared" si="149"/>
        <v>8136.8</v>
      </c>
      <c r="N181" s="30">
        <f t="shared" si="150"/>
        <v>8147.2</v>
      </c>
      <c r="O181" s="31">
        <f t="shared" si="151"/>
        <v>8141.5</v>
      </c>
      <c r="P181" s="65"/>
      <c r="Q181" s="65"/>
      <c r="R181" s="65"/>
      <c r="S181" s="83">
        <f t="shared" si="143"/>
        <v>8136.8</v>
      </c>
      <c r="T181" s="83">
        <f t="shared" si="144"/>
        <v>8147.2</v>
      </c>
      <c r="U181" s="83">
        <f t="shared" si="145"/>
        <v>8141.5</v>
      </c>
      <c r="V181" s="83"/>
      <c r="W181" s="83"/>
      <c r="X181" s="83"/>
      <c r="Y181" s="83">
        <f t="shared" si="119"/>
        <v>8136.8</v>
      </c>
      <c r="Z181" s="83">
        <f t="shared" si="120"/>
        <v>8147.2</v>
      </c>
      <c r="AA181" s="83">
        <f t="shared" si="121"/>
        <v>8141.5</v>
      </c>
    </row>
    <row r="182" spans="1:27" s="3" customFormat="1" x14ac:dyDescent="0.2">
      <c r="A182" s="23" t="s">
        <v>155</v>
      </c>
      <c r="B182" s="26" t="s">
        <v>154</v>
      </c>
      <c r="C182" s="27" t="s">
        <v>3</v>
      </c>
      <c r="D182" s="26" t="s">
        <v>2</v>
      </c>
      <c r="E182" s="28" t="s">
        <v>160</v>
      </c>
      <c r="F182" s="29">
        <v>610</v>
      </c>
      <c r="G182" s="30">
        <v>8136.8</v>
      </c>
      <c r="H182" s="30">
        <v>8147.2</v>
      </c>
      <c r="I182" s="30">
        <v>8141.5</v>
      </c>
      <c r="J182" s="30"/>
      <c r="K182" s="30"/>
      <c r="L182" s="30"/>
      <c r="M182" s="30">
        <f t="shared" si="149"/>
        <v>8136.8</v>
      </c>
      <c r="N182" s="30">
        <f t="shared" si="150"/>
        <v>8147.2</v>
      </c>
      <c r="O182" s="31">
        <f t="shared" si="151"/>
        <v>8141.5</v>
      </c>
      <c r="P182" s="65"/>
      <c r="Q182" s="65"/>
      <c r="R182" s="65"/>
      <c r="S182" s="83">
        <f t="shared" si="143"/>
        <v>8136.8</v>
      </c>
      <c r="T182" s="83">
        <f t="shared" si="144"/>
        <v>8147.2</v>
      </c>
      <c r="U182" s="83">
        <f t="shared" si="145"/>
        <v>8141.5</v>
      </c>
      <c r="V182" s="83"/>
      <c r="W182" s="83"/>
      <c r="X182" s="83"/>
      <c r="Y182" s="83">
        <f t="shared" si="119"/>
        <v>8136.8</v>
      </c>
      <c r="Z182" s="83">
        <f t="shared" si="120"/>
        <v>8147.2</v>
      </c>
      <c r="AA182" s="83">
        <f t="shared" si="121"/>
        <v>8141.5</v>
      </c>
    </row>
    <row r="183" spans="1:27" s="3" customFormat="1" ht="22.5" x14ac:dyDescent="0.2">
      <c r="A183" s="23" t="s">
        <v>171</v>
      </c>
      <c r="B183" s="26" t="s">
        <v>154</v>
      </c>
      <c r="C183" s="27" t="s">
        <v>3</v>
      </c>
      <c r="D183" s="26" t="s">
        <v>2</v>
      </c>
      <c r="E183" s="28" t="s">
        <v>11</v>
      </c>
      <c r="F183" s="29" t="s">
        <v>7</v>
      </c>
      <c r="G183" s="30">
        <f>G184+G186+G188</f>
        <v>4397.3999999999996</v>
      </c>
      <c r="H183" s="30">
        <f t="shared" ref="H183:I183" si="154">H184+H186+H188</f>
        <v>4530.8</v>
      </c>
      <c r="I183" s="30">
        <f t="shared" si="154"/>
        <v>4699.8999999999996</v>
      </c>
      <c r="J183" s="30"/>
      <c r="K183" s="30"/>
      <c r="L183" s="30"/>
      <c r="M183" s="30">
        <f t="shared" si="149"/>
        <v>4397.3999999999996</v>
      </c>
      <c r="N183" s="30">
        <f t="shared" si="150"/>
        <v>4530.8</v>
      </c>
      <c r="O183" s="31">
        <f t="shared" si="151"/>
        <v>4699.8999999999996</v>
      </c>
      <c r="P183" s="65"/>
      <c r="Q183" s="65"/>
      <c r="R183" s="65"/>
      <c r="S183" s="83">
        <f t="shared" si="143"/>
        <v>4397.3999999999996</v>
      </c>
      <c r="T183" s="83">
        <f t="shared" si="144"/>
        <v>4530.8</v>
      </c>
      <c r="U183" s="83">
        <f t="shared" si="145"/>
        <v>4699.8999999999996</v>
      </c>
      <c r="V183" s="83"/>
      <c r="W183" s="83"/>
      <c r="X183" s="83"/>
      <c r="Y183" s="83">
        <f t="shared" si="119"/>
        <v>4397.3999999999996</v>
      </c>
      <c r="Z183" s="83">
        <f t="shared" si="120"/>
        <v>4530.8</v>
      </c>
      <c r="AA183" s="83">
        <f t="shared" si="121"/>
        <v>4699.8999999999996</v>
      </c>
    </row>
    <row r="184" spans="1:27" s="3" customFormat="1" ht="45" x14ac:dyDescent="0.2">
      <c r="A184" s="23" t="s">
        <v>6</v>
      </c>
      <c r="B184" s="26" t="s">
        <v>154</v>
      </c>
      <c r="C184" s="27" t="s">
        <v>3</v>
      </c>
      <c r="D184" s="26" t="s">
        <v>2</v>
      </c>
      <c r="E184" s="28" t="s">
        <v>11</v>
      </c>
      <c r="F184" s="29">
        <v>100</v>
      </c>
      <c r="G184" s="30">
        <f>G185</f>
        <v>4328</v>
      </c>
      <c r="H184" s="30">
        <f t="shared" ref="H184:I184" si="155">H185</f>
        <v>4487.6000000000004</v>
      </c>
      <c r="I184" s="30">
        <f t="shared" si="155"/>
        <v>4656.7</v>
      </c>
      <c r="J184" s="30"/>
      <c r="K184" s="30"/>
      <c r="L184" s="30"/>
      <c r="M184" s="30">
        <f t="shared" si="149"/>
        <v>4328</v>
      </c>
      <c r="N184" s="30">
        <f t="shared" si="150"/>
        <v>4487.6000000000004</v>
      </c>
      <c r="O184" s="31">
        <f t="shared" si="151"/>
        <v>4656.7</v>
      </c>
      <c r="P184" s="65"/>
      <c r="Q184" s="65"/>
      <c r="R184" s="65"/>
      <c r="S184" s="83">
        <f t="shared" si="143"/>
        <v>4328</v>
      </c>
      <c r="T184" s="83">
        <f t="shared" si="144"/>
        <v>4487.6000000000004</v>
      </c>
      <c r="U184" s="83">
        <f t="shared" si="145"/>
        <v>4656.7</v>
      </c>
      <c r="V184" s="83"/>
      <c r="W184" s="83"/>
      <c r="X184" s="83"/>
      <c r="Y184" s="83">
        <f t="shared" si="119"/>
        <v>4328</v>
      </c>
      <c r="Z184" s="83">
        <f t="shared" si="120"/>
        <v>4487.6000000000004</v>
      </c>
      <c r="AA184" s="83">
        <f t="shared" si="121"/>
        <v>4656.7</v>
      </c>
    </row>
    <row r="185" spans="1:27" s="3" customFormat="1" ht="22.5" x14ac:dyDescent="0.2">
      <c r="A185" s="23" t="s">
        <v>5</v>
      </c>
      <c r="B185" s="26" t="s">
        <v>154</v>
      </c>
      <c r="C185" s="27" t="s">
        <v>3</v>
      </c>
      <c r="D185" s="26" t="s">
        <v>2</v>
      </c>
      <c r="E185" s="28" t="s">
        <v>11</v>
      </c>
      <c r="F185" s="29">
        <v>120</v>
      </c>
      <c r="G185" s="30">
        <v>4328</v>
      </c>
      <c r="H185" s="30">
        <v>4487.6000000000004</v>
      </c>
      <c r="I185" s="30">
        <v>4656.7</v>
      </c>
      <c r="J185" s="30"/>
      <c r="K185" s="30"/>
      <c r="L185" s="30"/>
      <c r="M185" s="30">
        <f t="shared" si="149"/>
        <v>4328</v>
      </c>
      <c r="N185" s="30">
        <f t="shared" si="150"/>
        <v>4487.6000000000004</v>
      </c>
      <c r="O185" s="31">
        <f t="shared" si="151"/>
        <v>4656.7</v>
      </c>
      <c r="P185" s="65"/>
      <c r="Q185" s="65"/>
      <c r="R185" s="65"/>
      <c r="S185" s="83">
        <f t="shared" si="143"/>
        <v>4328</v>
      </c>
      <c r="T185" s="83">
        <f t="shared" si="144"/>
        <v>4487.6000000000004</v>
      </c>
      <c r="U185" s="83">
        <f t="shared" si="145"/>
        <v>4656.7</v>
      </c>
      <c r="V185" s="83"/>
      <c r="W185" s="83"/>
      <c r="X185" s="83"/>
      <c r="Y185" s="83">
        <f t="shared" si="119"/>
        <v>4328</v>
      </c>
      <c r="Z185" s="83">
        <f t="shared" si="120"/>
        <v>4487.6000000000004</v>
      </c>
      <c r="AA185" s="83">
        <f t="shared" si="121"/>
        <v>4656.7</v>
      </c>
    </row>
    <row r="186" spans="1:27" s="3" customFormat="1" ht="22.5" x14ac:dyDescent="0.2">
      <c r="A186" s="23" t="s">
        <v>14</v>
      </c>
      <c r="B186" s="26" t="s">
        <v>154</v>
      </c>
      <c r="C186" s="27" t="s">
        <v>3</v>
      </c>
      <c r="D186" s="26" t="s">
        <v>2</v>
      </c>
      <c r="E186" s="28" t="s">
        <v>11</v>
      </c>
      <c r="F186" s="29">
        <v>200</v>
      </c>
      <c r="G186" s="30">
        <f>G187</f>
        <v>68.900000000000006</v>
      </c>
      <c r="H186" s="30">
        <f t="shared" ref="H186:I186" si="156">H187</f>
        <v>42.7</v>
      </c>
      <c r="I186" s="30">
        <f t="shared" si="156"/>
        <v>42.7</v>
      </c>
      <c r="J186" s="30"/>
      <c r="K186" s="30"/>
      <c r="L186" s="30"/>
      <c r="M186" s="30">
        <f t="shared" si="149"/>
        <v>68.900000000000006</v>
      </c>
      <c r="N186" s="30">
        <f t="shared" si="150"/>
        <v>42.7</v>
      </c>
      <c r="O186" s="31">
        <f t="shared" si="151"/>
        <v>42.7</v>
      </c>
      <c r="P186" s="65"/>
      <c r="Q186" s="65"/>
      <c r="R186" s="65"/>
      <c r="S186" s="83">
        <f t="shared" si="143"/>
        <v>68.900000000000006</v>
      </c>
      <c r="T186" s="83">
        <f t="shared" si="144"/>
        <v>42.7</v>
      </c>
      <c r="U186" s="83">
        <f t="shared" si="145"/>
        <v>42.7</v>
      </c>
      <c r="V186" s="83"/>
      <c r="W186" s="83"/>
      <c r="X186" s="83"/>
      <c r="Y186" s="83">
        <f t="shared" si="119"/>
        <v>68.900000000000006</v>
      </c>
      <c r="Z186" s="83">
        <f t="shared" si="120"/>
        <v>42.7</v>
      </c>
      <c r="AA186" s="83">
        <f t="shared" si="121"/>
        <v>42.7</v>
      </c>
    </row>
    <row r="187" spans="1:27" s="3" customFormat="1" ht="22.5" x14ac:dyDescent="0.2">
      <c r="A187" s="23" t="s">
        <v>13</v>
      </c>
      <c r="B187" s="26" t="s">
        <v>154</v>
      </c>
      <c r="C187" s="27" t="s">
        <v>3</v>
      </c>
      <c r="D187" s="26" t="s">
        <v>2</v>
      </c>
      <c r="E187" s="28" t="s">
        <v>11</v>
      </c>
      <c r="F187" s="29">
        <v>240</v>
      </c>
      <c r="G187" s="30">
        <v>68.900000000000006</v>
      </c>
      <c r="H187" s="30">
        <v>42.7</v>
      </c>
      <c r="I187" s="30">
        <v>42.7</v>
      </c>
      <c r="J187" s="30"/>
      <c r="K187" s="30"/>
      <c r="L187" s="30"/>
      <c r="M187" s="30">
        <f t="shared" si="149"/>
        <v>68.900000000000006</v>
      </c>
      <c r="N187" s="30">
        <f t="shared" si="150"/>
        <v>42.7</v>
      </c>
      <c r="O187" s="31">
        <f t="shared" si="151"/>
        <v>42.7</v>
      </c>
      <c r="P187" s="65"/>
      <c r="Q187" s="65"/>
      <c r="R187" s="65"/>
      <c r="S187" s="83">
        <f t="shared" si="143"/>
        <v>68.900000000000006</v>
      </c>
      <c r="T187" s="83">
        <f t="shared" si="144"/>
        <v>42.7</v>
      </c>
      <c r="U187" s="83">
        <f t="shared" si="145"/>
        <v>42.7</v>
      </c>
      <c r="V187" s="83"/>
      <c r="W187" s="83"/>
      <c r="X187" s="83"/>
      <c r="Y187" s="83">
        <f t="shared" si="119"/>
        <v>68.900000000000006</v>
      </c>
      <c r="Z187" s="83">
        <f t="shared" si="120"/>
        <v>42.7</v>
      </c>
      <c r="AA187" s="83">
        <f t="shared" si="121"/>
        <v>42.7</v>
      </c>
    </row>
    <row r="188" spans="1:27" s="3" customFormat="1" x14ac:dyDescent="0.2">
      <c r="A188" s="23" t="s">
        <v>72</v>
      </c>
      <c r="B188" s="26" t="s">
        <v>154</v>
      </c>
      <c r="C188" s="27" t="s">
        <v>3</v>
      </c>
      <c r="D188" s="26" t="s">
        <v>2</v>
      </c>
      <c r="E188" s="28" t="s">
        <v>11</v>
      </c>
      <c r="F188" s="29">
        <v>800</v>
      </c>
      <c r="G188" s="30">
        <f>G189</f>
        <v>0.5</v>
      </c>
      <c r="H188" s="30">
        <f t="shared" ref="H188:I188" si="157">H189</f>
        <v>0.5</v>
      </c>
      <c r="I188" s="30">
        <f t="shared" si="157"/>
        <v>0.5</v>
      </c>
      <c r="J188" s="30"/>
      <c r="K188" s="30"/>
      <c r="L188" s="30"/>
      <c r="M188" s="30">
        <f t="shared" si="149"/>
        <v>0.5</v>
      </c>
      <c r="N188" s="30">
        <f t="shared" si="150"/>
        <v>0.5</v>
      </c>
      <c r="O188" s="31">
        <f t="shared" si="151"/>
        <v>0.5</v>
      </c>
      <c r="P188" s="65"/>
      <c r="Q188" s="65"/>
      <c r="R188" s="65"/>
      <c r="S188" s="83">
        <f t="shared" si="143"/>
        <v>0.5</v>
      </c>
      <c r="T188" s="83">
        <f t="shared" si="144"/>
        <v>0.5</v>
      </c>
      <c r="U188" s="83">
        <f t="shared" si="145"/>
        <v>0.5</v>
      </c>
      <c r="V188" s="83"/>
      <c r="W188" s="83"/>
      <c r="X188" s="83"/>
      <c r="Y188" s="83">
        <f t="shared" si="119"/>
        <v>0.5</v>
      </c>
      <c r="Z188" s="83">
        <f t="shared" si="120"/>
        <v>0.5</v>
      </c>
      <c r="AA188" s="83">
        <f t="shared" si="121"/>
        <v>0.5</v>
      </c>
    </row>
    <row r="189" spans="1:27" s="3" customFormat="1" x14ac:dyDescent="0.2">
      <c r="A189" s="23" t="s">
        <v>71</v>
      </c>
      <c r="B189" s="26" t="s">
        <v>154</v>
      </c>
      <c r="C189" s="27" t="s">
        <v>3</v>
      </c>
      <c r="D189" s="26" t="s">
        <v>2</v>
      </c>
      <c r="E189" s="28" t="s">
        <v>11</v>
      </c>
      <c r="F189" s="29">
        <v>850</v>
      </c>
      <c r="G189" s="30">
        <v>0.5</v>
      </c>
      <c r="H189" s="30">
        <v>0.5</v>
      </c>
      <c r="I189" s="30">
        <v>0.5</v>
      </c>
      <c r="J189" s="30"/>
      <c r="K189" s="30"/>
      <c r="L189" s="30"/>
      <c r="M189" s="30">
        <f t="shared" si="149"/>
        <v>0.5</v>
      </c>
      <c r="N189" s="30">
        <f t="shared" si="150"/>
        <v>0.5</v>
      </c>
      <c r="O189" s="31">
        <f t="shared" si="151"/>
        <v>0.5</v>
      </c>
      <c r="P189" s="65"/>
      <c r="Q189" s="65"/>
      <c r="R189" s="65"/>
      <c r="S189" s="83">
        <f t="shared" si="143"/>
        <v>0.5</v>
      </c>
      <c r="T189" s="83">
        <f t="shared" si="144"/>
        <v>0.5</v>
      </c>
      <c r="U189" s="83">
        <f t="shared" si="145"/>
        <v>0.5</v>
      </c>
      <c r="V189" s="83"/>
      <c r="W189" s="83"/>
      <c r="X189" s="83"/>
      <c r="Y189" s="83">
        <f t="shared" si="119"/>
        <v>0.5</v>
      </c>
      <c r="Z189" s="83">
        <f t="shared" si="120"/>
        <v>0.5</v>
      </c>
      <c r="AA189" s="83">
        <f t="shared" si="121"/>
        <v>0.5</v>
      </c>
    </row>
    <row r="190" spans="1:27" s="3" customFormat="1" ht="22.5" x14ac:dyDescent="0.2">
      <c r="A190" s="23" t="s">
        <v>74</v>
      </c>
      <c r="B190" s="26" t="s">
        <v>154</v>
      </c>
      <c r="C190" s="27" t="s">
        <v>3</v>
      </c>
      <c r="D190" s="26" t="s">
        <v>2</v>
      </c>
      <c r="E190" s="28" t="s">
        <v>70</v>
      </c>
      <c r="F190" s="29" t="s">
        <v>7</v>
      </c>
      <c r="G190" s="30">
        <f>G191+G193+G195</f>
        <v>9615.1999999999989</v>
      </c>
      <c r="H190" s="30">
        <f t="shared" ref="H190:I190" si="158">H191+H193+H195</f>
        <v>9903.2999999999993</v>
      </c>
      <c r="I190" s="30">
        <f t="shared" si="158"/>
        <v>10264</v>
      </c>
      <c r="J190" s="30"/>
      <c r="K190" s="30"/>
      <c r="L190" s="30"/>
      <c r="M190" s="30">
        <f t="shared" si="149"/>
        <v>9615.1999999999989</v>
      </c>
      <c r="N190" s="30">
        <f t="shared" si="150"/>
        <v>9903.2999999999993</v>
      </c>
      <c r="O190" s="31">
        <f t="shared" si="151"/>
        <v>10264</v>
      </c>
      <c r="P190" s="65"/>
      <c r="Q190" s="65"/>
      <c r="R190" s="65"/>
      <c r="S190" s="83">
        <f t="shared" si="143"/>
        <v>9615.1999999999989</v>
      </c>
      <c r="T190" s="83">
        <f t="shared" si="144"/>
        <v>9903.2999999999993</v>
      </c>
      <c r="U190" s="83">
        <f t="shared" si="145"/>
        <v>10264</v>
      </c>
      <c r="V190" s="83"/>
      <c r="W190" s="83"/>
      <c r="X190" s="83"/>
      <c r="Y190" s="83">
        <f t="shared" si="119"/>
        <v>9615.1999999999989</v>
      </c>
      <c r="Z190" s="83">
        <f t="shared" si="120"/>
        <v>9903.2999999999993</v>
      </c>
      <c r="AA190" s="83">
        <f t="shared" si="121"/>
        <v>10264</v>
      </c>
    </row>
    <row r="191" spans="1:27" s="3" customFormat="1" ht="45" x14ac:dyDescent="0.2">
      <c r="A191" s="23" t="s">
        <v>6</v>
      </c>
      <c r="B191" s="26" t="s">
        <v>154</v>
      </c>
      <c r="C191" s="27" t="s">
        <v>3</v>
      </c>
      <c r="D191" s="26" t="s">
        <v>2</v>
      </c>
      <c r="E191" s="28" t="s">
        <v>70</v>
      </c>
      <c r="F191" s="29">
        <v>100</v>
      </c>
      <c r="G191" s="30">
        <f>G192</f>
        <v>8914.4</v>
      </c>
      <c r="H191" s="30">
        <f t="shared" ref="H191:I191" si="159">H192</f>
        <v>9202.5</v>
      </c>
      <c r="I191" s="30">
        <f t="shared" si="159"/>
        <v>9563.2000000000007</v>
      </c>
      <c r="J191" s="30"/>
      <c r="K191" s="30"/>
      <c r="L191" s="30"/>
      <c r="M191" s="30">
        <f t="shared" si="149"/>
        <v>8914.4</v>
      </c>
      <c r="N191" s="30">
        <f t="shared" si="150"/>
        <v>9202.5</v>
      </c>
      <c r="O191" s="31">
        <f t="shared" si="151"/>
        <v>9563.2000000000007</v>
      </c>
      <c r="P191" s="65"/>
      <c r="Q191" s="65"/>
      <c r="R191" s="65"/>
      <c r="S191" s="83">
        <f t="shared" si="143"/>
        <v>8914.4</v>
      </c>
      <c r="T191" s="83">
        <f t="shared" si="144"/>
        <v>9202.5</v>
      </c>
      <c r="U191" s="83">
        <f t="shared" si="145"/>
        <v>9563.2000000000007</v>
      </c>
      <c r="V191" s="83"/>
      <c r="W191" s="83"/>
      <c r="X191" s="83"/>
      <c r="Y191" s="83">
        <f t="shared" si="119"/>
        <v>8914.4</v>
      </c>
      <c r="Z191" s="83">
        <f t="shared" si="120"/>
        <v>9202.5</v>
      </c>
      <c r="AA191" s="83">
        <f t="shared" si="121"/>
        <v>9563.2000000000007</v>
      </c>
    </row>
    <row r="192" spans="1:27" s="3" customFormat="1" x14ac:dyDescent="0.2">
      <c r="A192" s="23" t="s">
        <v>73</v>
      </c>
      <c r="B192" s="26" t="s">
        <v>154</v>
      </c>
      <c r="C192" s="27" t="s">
        <v>3</v>
      </c>
      <c r="D192" s="26" t="s">
        <v>2</v>
      </c>
      <c r="E192" s="28" t="s">
        <v>70</v>
      </c>
      <c r="F192" s="29">
        <v>110</v>
      </c>
      <c r="G192" s="30">
        <f>2860.5+6053.9</f>
        <v>8914.4</v>
      </c>
      <c r="H192" s="30">
        <f>2952.4+6250.1</f>
        <v>9202.5</v>
      </c>
      <c r="I192" s="30">
        <f>3067.4+6495.8</f>
        <v>9563.2000000000007</v>
      </c>
      <c r="J192" s="30"/>
      <c r="K192" s="30"/>
      <c r="L192" s="30"/>
      <c r="M192" s="30">
        <f t="shared" si="149"/>
        <v>8914.4</v>
      </c>
      <c r="N192" s="30">
        <f t="shared" si="150"/>
        <v>9202.5</v>
      </c>
      <c r="O192" s="31">
        <f t="shared" si="151"/>
        <v>9563.2000000000007</v>
      </c>
      <c r="P192" s="65"/>
      <c r="Q192" s="65"/>
      <c r="R192" s="65"/>
      <c r="S192" s="83">
        <f t="shared" si="143"/>
        <v>8914.4</v>
      </c>
      <c r="T192" s="83">
        <f t="shared" si="144"/>
        <v>9202.5</v>
      </c>
      <c r="U192" s="83">
        <f t="shared" si="145"/>
        <v>9563.2000000000007</v>
      </c>
      <c r="V192" s="83"/>
      <c r="W192" s="83"/>
      <c r="X192" s="83"/>
      <c r="Y192" s="83">
        <f t="shared" si="119"/>
        <v>8914.4</v>
      </c>
      <c r="Z192" s="83">
        <f t="shared" si="120"/>
        <v>9202.5</v>
      </c>
      <c r="AA192" s="83">
        <f t="shared" si="121"/>
        <v>9563.2000000000007</v>
      </c>
    </row>
    <row r="193" spans="1:27" s="3" customFormat="1" ht="22.5" x14ac:dyDescent="0.2">
      <c r="A193" s="23" t="s">
        <v>14</v>
      </c>
      <c r="B193" s="26" t="s">
        <v>154</v>
      </c>
      <c r="C193" s="27" t="s">
        <v>3</v>
      </c>
      <c r="D193" s="26" t="s">
        <v>2</v>
      </c>
      <c r="E193" s="28" t="s">
        <v>70</v>
      </c>
      <c r="F193" s="29">
        <v>200</v>
      </c>
      <c r="G193" s="30">
        <f>G194</f>
        <v>677.8</v>
      </c>
      <c r="H193" s="30">
        <f t="shared" ref="H193:I193" si="160">H194</f>
        <v>677.8</v>
      </c>
      <c r="I193" s="30">
        <f t="shared" si="160"/>
        <v>677.8</v>
      </c>
      <c r="J193" s="30"/>
      <c r="K193" s="30"/>
      <c r="L193" s="30"/>
      <c r="M193" s="30">
        <f t="shared" si="149"/>
        <v>677.8</v>
      </c>
      <c r="N193" s="30">
        <f t="shared" si="150"/>
        <v>677.8</v>
      </c>
      <c r="O193" s="31">
        <f t="shared" si="151"/>
        <v>677.8</v>
      </c>
      <c r="P193" s="65"/>
      <c r="Q193" s="65"/>
      <c r="R193" s="65"/>
      <c r="S193" s="83">
        <f t="shared" si="143"/>
        <v>677.8</v>
      </c>
      <c r="T193" s="83">
        <f t="shared" si="144"/>
        <v>677.8</v>
      </c>
      <c r="U193" s="83">
        <f t="shared" si="145"/>
        <v>677.8</v>
      </c>
      <c r="V193" s="83"/>
      <c r="W193" s="83"/>
      <c r="X193" s="83"/>
      <c r="Y193" s="83">
        <f t="shared" si="119"/>
        <v>677.8</v>
      </c>
      <c r="Z193" s="83">
        <f t="shared" si="120"/>
        <v>677.8</v>
      </c>
      <c r="AA193" s="83">
        <f t="shared" si="121"/>
        <v>677.8</v>
      </c>
    </row>
    <row r="194" spans="1:27" s="3" customFormat="1" ht="22.5" x14ac:dyDescent="0.2">
      <c r="A194" s="23" t="s">
        <v>13</v>
      </c>
      <c r="B194" s="26" t="s">
        <v>154</v>
      </c>
      <c r="C194" s="27" t="s">
        <v>3</v>
      </c>
      <c r="D194" s="26" t="s">
        <v>2</v>
      </c>
      <c r="E194" s="28" t="s">
        <v>70</v>
      </c>
      <c r="F194" s="29">
        <v>240</v>
      </c>
      <c r="G194" s="30">
        <f>231.6+446.2</f>
        <v>677.8</v>
      </c>
      <c r="H194" s="30">
        <f>231.6+446.2</f>
        <v>677.8</v>
      </c>
      <c r="I194" s="30">
        <f>231.6+446.2</f>
        <v>677.8</v>
      </c>
      <c r="J194" s="30"/>
      <c r="K194" s="30"/>
      <c r="L194" s="30"/>
      <c r="M194" s="30">
        <f t="shared" si="149"/>
        <v>677.8</v>
      </c>
      <c r="N194" s="30">
        <f t="shared" si="150"/>
        <v>677.8</v>
      </c>
      <c r="O194" s="31">
        <f t="shared" si="151"/>
        <v>677.8</v>
      </c>
      <c r="P194" s="65"/>
      <c r="Q194" s="65"/>
      <c r="R194" s="65"/>
      <c r="S194" s="83">
        <f t="shared" si="143"/>
        <v>677.8</v>
      </c>
      <c r="T194" s="83">
        <f t="shared" si="144"/>
        <v>677.8</v>
      </c>
      <c r="U194" s="83">
        <f t="shared" si="145"/>
        <v>677.8</v>
      </c>
      <c r="V194" s="83"/>
      <c r="W194" s="83"/>
      <c r="X194" s="83"/>
      <c r="Y194" s="83">
        <f t="shared" si="119"/>
        <v>677.8</v>
      </c>
      <c r="Z194" s="83">
        <f t="shared" si="120"/>
        <v>677.8</v>
      </c>
      <c r="AA194" s="83">
        <f t="shared" si="121"/>
        <v>677.8</v>
      </c>
    </row>
    <row r="195" spans="1:27" s="3" customFormat="1" x14ac:dyDescent="0.2">
      <c r="A195" s="23" t="s">
        <v>72</v>
      </c>
      <c r="B195" s="26" t="s">
        <v>154</v>
      </c>
      <c r="C195" s="27" t="s">
        <v>3</v>
      </c>
      <c r="D195" s="26" t="s">
        <v>2</v>
      </c>
      <c r="E195" s="28" t="s">
        <v>70</v>
      </c>
      <c r="F195" s="29">
        <v>800</v>
      </c>
      <c r="G195" s="30">
        <f>G196</f>
        <v>23</v>
      </c>
      <c r="H195" s="30">
        <f t="shared" ref="H195:I195" si="161">H196</f>
        <v>23</v>
      </c>
      <c r="I195" s="30">
        <f t="shared" si="161"/>
        <v>23</v>
      </c>
      <c r="J195" s="30"/>
      <c r="K195" s="30"/>
      <c r="L195" s="30"/>
      <c r="M195" s="30">
        <f t="shared" si="149"/>
        <v>23</v>
      </c>
      <c r="N195" s="30">
        <f t="shared" si="150"/>
        <v>23</v>
      </c>
      <c r="O195" s="31">
        <f t="shared" si="151"/>
        <v>23</v>
      </c>
      <c r="P195" s="65"/>
      <c r="Q195" s="65"/>
      <c r="R195" s="65"/>
      <c r="S195" s="83">
        <f t="shared" si="143"/>
        <v>23</v>
      </c>
      <c r="T195" s="83">
        <f t="shared" si="144"/>
        <v>23</v>
      </c>
      <c r="U195" s="83">
        <f t="shared" si="145"/>
        <v>23</v>
      </c>
      <c r="V195" s="83"/>
      <c r="W195" s="83"/>
      <c r="X195" s="83"/>
      <c r="Y195" s="83">
        <f t="shared" si="119"/>
        <v>23</v>
      </c>
      <c r="Z195" s="83">
        <f t="shared" si="120"/>
        <v>23</v>
      </c>
      <c r="AA195" s="83">
        <f t="shared" si="121"/>
        <v>23</v>
      </c>
    </row>
    <row r="196" spans="1:27" s="3" customFormat="1" x14ac:dyDescent="0.2">
      <c r="A196" s="23" t="s">
        <v>71</v>
      </c>
      <c r="B196" s="26" t="s">
        <v>154</v>
      </c>
      <c r="C196" s="27" t="s">
        <v>3</v>
      </c>
      <c r="D196" s="26" t="s">
        <v>2</v>
      </c>
      <c r="E196" s="28" t="s">
        <v>70</v>
      </c>
      <c r="F196" s="29">
        <v>850</v>
      </c>
      <c r="G196" s="30">
        <f>16.8+6.2</f>
        <v>23</v>
      </c>
      <c r="H196" s="30">
        <f t="shared" ref="H196:I196" si="162">16.8+6.2</f>
        <v>23</v>
      </c>
      <c r="I196" s="30">
        <f t="shared" si="162"/>
        <v>23</v>
      </c>
      <c r="J196" s="30"/>
      <c r="K196" s="30"/>
      <c r="L196" s="30"/>
      <c r="M196" s="30">
        <f t="shared" si="149"/>
        <v>23</v>
      </c>
      <c r="N196" s="30">
        <f t="shared" si="150"/>
        <v>23</v>
      </c>
      <c r="O196" s="31">
        <f t="shared" si="151"/>
        <v>23</v>
      </c>
      <c r="P196" s="65"/>
      <c r="Q196" s="65"/>
      <c r="R196" s="65"/>
      <c r="S196" s="83">
        <f t="shared" si="143"/>
        <v>23</v>
      </c>
      <c r="T196" s="83">
        <f t="shared" si="144"/>
        <v>23</v>
      </c>
      <c r="U196" s="83">
        <f t="shared" si="145"/>
        <v>23</v>
      </c>
      <c r="V196" s="83"/>
      <c r="W196" s="83"/>
      <c r="X196" s="83"/>
      <c r="Y196" s="83">
        <f t="shared" si="119"/>
        <v>23</v>
      </c>
      <c r="Z196" s="83">
        <f t="shared" si="120"/>
        <v>23</v>
      </c>
      <c r="AA196" s="83">
        <f t="shared" si="121"/>
        <v>23</v>
      </c>
    </row>
    <row r="197" spans="1:27" s="3" customFormat="1" ht="22.5" x14ac:dyDescent="0.2">
      <c r="A197" s="23" t="s">
        <v>185</v>
      </c>
      <c r="B197" s="26" t="s">
        <v>154</v>
      </c>
      <c r="C197" s="27" t="s">
        <v>3</v>
      </c>
      <c r="D197" s="26" t="s">
        <v>2</v>
      </c>
      <c r="E197" s="28" t="s">
        <v>184</v>
      </c>
      <c r="F197" s="29" t="s">
        <v>7</v>
      </c>
      <c r="G197" s="30">
        <f t="shared" ref="G197:I197" si="163">G198</f>
        <v>10643.099999999999</v>
      </c>
      <c r="H197" s="30">
        <f t="shared" si="163"/>
        <v>10751.199999999999</v>
      </c>
      <c r="I197" s="30">
        <f t="shared" si="163"/>
        <v>10862.2</v>
      </c>
      <c r="J197" s="30"/>
      <c r="K197" s="30"/>
      <c r="L197" s="30"/>
      <c r="M197" s="30">
        <f t="shared" si="149"/>
        <v>10643.099999999999</v>
      </c>
      <c r="N197" s="30">
        <f t="shared" si="150"/>
        <v>10751.199999999999</v>
      </c>
      <c r="O197" s="31">
        <f t="shared" si="151"/>
        <v>10862.2</v>
      </c>
      <c r="P197" s="65"/>
      <c r="Q197" s="65"/>
      <c r="R197" s="65"/>
      <c r="S197" s="83">
        <f t="shared" si="143"/>
        <v>10643.099999999999</v>
      </c>
      <c r="T197" s="83">
        <f t="shared" si="144"/>
        <v>10751.199999999999</v>
      </c>
      <c r="U197" s="83">
        <f t="shared" si="145"/>
        <v>10862.2</v>
      </c>
      <c r="V197" s="83"/>
      <c r="W197" s="83"/>
      <c r="X197" s="83"/>
      <c r="Y197" s="83">
        <f t="shared" si="119"/>
        <v>10643.099999999999</v>
      </c>
      <c r="Z197" s="83">
        <f t="shared" si="120"/>
        <v>10751.199999999999</v>
      </c>
      <c r="AA197" s="83">
        <f t="shared" si="121"/>
        <v>10862.2</v>
      </c>
    </row>
    <row r="198" spans="1:27" s="3" customFormat="1" ht="22.5" x14ac:dyDescent="0.2">
      <c r="A198" s="23" t="s">
        <v>81</v>
      </c>
      <c r="B198" s="26" t="s">
        <v>154</v>
      </c>
      <c r="C198" s="27" t="s">
        <v>3</v>
      </c>
      <c r="D198" s="26" t="s">
        <v>2</v>
      </c>
      <c r="E198" s="28" t="s">
        <v>184</v>
      </c>
      <c r="F198" s="29">
        <v>600</v>
      </c>
      <c r="G198" s="30">
        <f t="shared" ref="G198:I198" si="164">G199</f>
        <v>10643.099999999999</v>
      </c>
      <c r="H198" s="30">
        <f t="shared" si="164"/>
        <v>10751.199999999999</v>
      </c>
      <c r="I198" s="30">
        <f t="shared" si="164"/>
        <v>10862.2</v>
      </c>
      <c r="J198" s="30"/>
      <c r="K198" s="30"/>
      <c r="L198" s="30"/>
      <c r="M198" s="30">
        <f t="shared" si="149"/>
        <v>10643.099999999999</v>
      </c>
      <c r="N198" s="30">
        <f t="shared" si="150"/>
        <v>10751.199999999999</v>
      </c>
      <c r="O198" s="31">
        <f t="shared" si="151"/>
        <v>10862.2</v>
      </c>
      <c r="P198" s="65"/>
      <c r="Q198" s="65"/>
      <c r="R198" s="65"/>
      <c r="S198" s="83">
        <f t="shared" si="143"/>
        <v>10643.099999999999</v>
      </c>
      <c r="T198" s="83">
        <f t="shared" si="144"/>
        <v>10751.199999999999</v>
      </c>
      <c r="U198" s="83">
        <f t="shared" si="145"/>
        <v>10862.2</v>
      </c>
      <c r="V198" s="83"/>
      <c r="W198" s="83"/>
      <c r="X198" s="83"/>
      <c r="Y198" s="83">
        <f t="shared" si="119"/>
        <v>10643.099999999999</v>
      </c>
      <c r="Z198" s="83">
        <f t="shared" si="120"/>
        <v>10751.199999999999</v>
      </c>
      <c r="AA198" s="83">
        <f t="shared" si="121"/>
        <v>10862.2</v>
      </c>
    </row>
    <row r="199" spans="1:27" s="3" customFormat="1" x14ac:dyDescent="0.2">
      <c r="A199" s="23" t="s">
        <v>155</v>
      </c>
      <c r="B199" s="26" t="s">
        <v>154</v>
      </c>
      <c r="C199" s="27" t="s">
        <v>3</v>
      </c>
      <c r="D199" s="26" t="s">
        <v>2</v>
      </c>
      <c r="E199" s="28" t="s">
        <v>184</v>
      </c>
      <c r="F199" s="29">
        <v>610</v>
      </c>
      <c r="G199" s="30">
        <f>539.2+3083.9+6915.2+104.8</f>
        <v>10643.099999999999</v>
      </c>
      <c r="H199" s="30">
        <f>540.2+3053+7053.2+104.8</f>
        <v>10751.199999999999</v>
      </c>
      <c r="I199" s="30">
        <f>540.2+3079.5+7135.3+107.2</f>
        <v>10862.2</v>
      </c>
      <c r="J199" s="30"/>
      <c r="K199" s="30"/>
      <c r="L199" s="30"/>
      <c r="M199" s="30">
        <f t="shared" si="149"/>
        <v>10643.099999999999</v>
      </c>
      <c r="N199" s="30">
        <f t="shared" si="150"/>
        <v>10751.199999999999</v>
      </c>
      <c r="O199" s="31">
        <f t="shared" si="151"/>
        <v>10862.2</v>
      </c>
      <c r="P199" s="65"/>
      <c r="Q199" s="65"/>
      <c r="R199" s="65"/>
      <c r="S199" s="83">
        <f t="shared" si="143"/>
        <v>10643.099999999999</v>
      </c>
      <c r="T199" s="83">
        <f t="shared" si="144"/>
        <v>10751.199999999999</v>
      </c>
      <c r="U199" s="83">
        <f t="shared" si="145"/>
        <v>10862.2</v>
      </c>
      <c r="V199" s="83"/>
      <c r="W199" s="83"/>
      <c r="X199" s="83"/>
      <c r="Y199" s="83">
        <f t="shared" si="119"/>
        <v>10643.099999999999</v>
      </c>
      <c r="Z199" s="83">
        <f t="shared" si="120"/>
        <v>10751.199999999999</v>
      </c>
      <c r="AA199" s="83">
        <f t="shared" si="121"/>
        <v>10862.2</v>
      </c>
    </row>
    <row r="200" spans="1:27" s="3" customFormat="1" x14ac:dyDescent="0.2">
      <c r="A200" s="32" t="s">
        <v>407</v>
      </c>
      <c r="B200" s="26">
        <v>4</v>
      </c>
      <c r="C200" s="27">
        <v>0</v>
      </c>
      <c r="D200" s="26">
        <v>0</v>
      </c>
      <c r="E200" s="28">
        <v>80450</v>
      </c>
      <c r="F200" s="29"/>
      <c r="G200" s="30"/>
      <c r="H200" s="30"/>
      <c r="I200" s="30"/>
      <c r="J200" s="30">
        <f>J201</f>
        <v>46.2</v>
      </c>
      <c r="K200" s="30"/>
      <c r="L200" s="30"/>
      <c r="M200" s="30">
        <f>G200+J200</f>
        <v>46.2</v>
      </c>
      <c r="N200" s="30">
        <f t="shared" si="150"/>
        <v>0</v>
      </c>
      <c r="O200" s="31">
        <f t="shared" si="151"/>
        <v>0</v>
      </c>
      <c r="P200" s="65"/>
      <c r="Q200" s="65"/>
      <c r="R200" s="65"/>
      <c r="S200" s="83">
        <f t="shared" si="143"/>
        <v>46.2</v>
      </c>
      <c r="T200" s="83">
        <f t="shared" si="144"/>
        <v>0</v>
      </c>
      <c r="U200" s="83">
        <f t="shared" si="145"/>
        <v>0</v>
      </c>
      <c r="V200" s="83">
        <f>V201</f>
        <v>4.62</v>
      </c>
      <c r="W200" s="83"/>
      <c r="X200" s="83"/>
      <c r="Y200" s="83">
        <f t="shared" si="119"/>
        <v>50.82</v>
      </c>
      <c r="Z200" s="83">
        <f t="shared" si="120"/>
        <v>0</v>
      </c>
      <c r="AA200" s="83">
        <f t="shared" si="121"/>
        <v>0</v>
      </c>
    </row>
    <row r="201" spans="1:27" s="3" customFormat="1" ht="22.5" x14ac:dyDescent="0.2">
      <c r="A201" s="23" t="s">
        <v>14</v>
      </c>
      <c r="B201" s="26">
        <v>4</v>
      </c>
      <c r="C201" s="27">
        <v>0</v>
      </c>
      <c r="D201" s="26">
        <v>0</v>
      </c>
      <c r="E201" s="28">
        <v>80450</v>
      </c>
      <c r="F201" s="29">
        <v>200</v>
      </c>
      <c r="G201" s="30"/>
      <c r="H201" s="30"/>
      <c r="I201" s="30"/>
      <c r="J201" s="30">
        <f>J202</f>
        <v>46.2</v>
      </c>
      <c r="K201" s="30"/>
      <c r="L201" s="30"/>
      <c r="M201" s="30">
        <f t="shared" ref="M201:M202" si="165">G201+J201</f>
        <v>46.2</v>
      </c>
      <c r="N201" s="30">
        <f t="shared" ref="N201:N202" si="166">H201+K201</f>
        <v>0</v>
      </c>
      <c r="O201" s="31">
        <f t="shared" ref="O201:O202" si="167">I201+L201</f>
        <v>0</v>
      </c>
      <c r="P201" s="65"/>
      <c r="Q201" s="65"/>
      <c r="R201" s="65"/>
      <c r="S201" s="83">
        <f t="shared" si="143"/>
        <v>46.2</v>
      </c>
      <c r="T201" s="83">
        <f t="shared" si="144"/>
        <v>0</v>
      </c>
      <c r="U201" s="83">
        <f t="shared" si="145"/>
        <v>0</v>
      </c>
      <c r="V201" s="83">
        <f>V202</f>
        <v>4.62</v>
      </c>
      <c r="W201" s="83"/>
      <c r="X201" s="83"/>
      <c r="Y201" s="83">
        <f t="shared" si="119"/>
        <v>50.82</v>
      </c>
      <c r="Z201" s="83">
        <f t="shared" si="120"/>
        <v>0</v>
      </c>
      <c r="AA201" s="83">
        <f t="shared" si="121"/>
        <v>0</v>
      </c>
    </row>
    <row r="202" spans="1:27" s="3" customFormat="1" ht="22.5" x14ac:dyDescent="0.2">
      <c r="A202" s="23" t="s">
        <v>13</v>
      </c>
      <c r="B202" s="26">
        <v>4</v>
      </c>
      <c r="C202" s="27">
        <v>0</v>
      </c>
      <c r="D202" s="26">
        <v>0</v>
      </c>
      <c r="E202" s="28">
        <v>80450</v>
      </c>
      <c r="F202" s="29">
        <v>240</v>
      </c>
      <c r="G202" s="30"/>
      <c r="H202" s="30"/>
      <c r="I202" s="30"/>
      <c r="J202" s="30">
        <v>46.2</v>
      </c>
      <c r="K202" s="30"/>
      <c r="L202" s="30"/>
      <c r="M202" s="30">
        <f t="shared" si="165"/>
        <v>46.2</v>
      </c>
      <c r="N202" s="30">
        <f t="shared" si="166"/>
        <v>0</v>
      </c>
      <c r="O202" s="31">
        <f t="shared" si="167"/>
        <v>0</v>
      </c>
      <c r="P202" s="65"/>
      <c r="Q202" s="65"/>
      <c r="R202" s="65"/>
      <c r="S202" s="83">
        <f t="shared" si="143"/>
        <v>46.2</v>
      </c>
      <c r="T202" s="83">
        <f t="shared" si="144"/>
        <v>0</v>
      </c>
      <c r="U202" s="83">
        <f t="shared" si="145"/>
        <v>0</v>
      </c>
      <c r="V202" s="83">
        <v>4.62</v>
      </c>
      <c r="W202" s="83"/>
      <c r="X202" s="83"/>
      <c r="Y202" s="83">
        <f t="shared" si="119"/>
        <v>50.82</v>
      </c>
      <c r="Z202" s="83">
        <f t="shared" si="120"/>
        <v>0</v>
      </c>
      <c r="AA202" s="83">
        <f t="shared" si="121"/>
        <v>0</v>
      </c>
    </row>
    <row r="203" spans="1:27" s="3" customFormat="1" x14ac:dyDescent="0.2">
      <c r="A203" s="23" t="s">
        <v>194</v>
      </c>
      <c r="B203" s="26" t="s">
        <v>154</v>
      </c>
      <c r="C203" s="27" t="s">
        <v>3</v>
      </c>
      <c r="D203" s="26" t="s">
        <v>2</v>
      </c>
      <c r="E203" s="28" t="s">
        <v>193</v>
      </c>
      <c r="F203" s="29" t="s">
        <v>7</v>
      </c>
      <c r="G203" s="30">
        <f t="shared" ref="G203:I203" si="168">G204</f>
        <v>200</v>
      </c>
      <c r="H203" s="30">
        <f t="shared" si="168"/>
        <v>100</v>
      </c>
      <c r="I203" s="30">
        <f t="shared" si="168"/>
        <v>100</v>
      </c>
      <c r="J203" s="30"/>
      <c r="K203" s="30"/>
      <c r="L203" s="30"/>
      <c r="M203" s="30">
        <f t="shared" si="149"/>
        <v>200</v>
      </c>
      <c r="N203" s="30">
        <f t="shared" si="150"/>
        <v>100</v>
      </c>
      <c r="O203" s="31">
        <f t="shared" si="151"/>
        <v>100</v>
      </c>
      <c r="P203" s="65"/>
      <c r="Q203" s="65"/>
      <c r="R203" s="65"/>
      <c r="S203" s="83">
        <f t="shared" si="143"/>
        <v>200</v>
      </c>
      <c r="T203" s="83">
        <f t="shared" si="144"/>
        <v>100</v>
      </c>
      <c r="U203" s="83">
        <f t="shared" si="145"/>
        <v>100</v>
      </c>
      <c r="V203" s="83"/>
      <c r="W203" s="83"/>
      <c r="X203" s="83"/>
      <c r="Y203" s="83">
        <f t="shared" si="119"/>
        <v>200</v>
      </c>
      <c r="Z203" s="83">
        <f t="shared" si="120"/>
        <v>100</v>
      </c>
      <c r="AA203" s="83">
        <f t="shared" si="121"/>
        <v>100</v>
      </c>
    </row>
    <row r="204" spans="1:27" s="3" customFormat="1" ht="22.5" x14ac:dyDescent="0.2">
      <c r="A204" s="23" t="s">
        <v>81</v>
      </c>
      <c r="B204" s="26" t="s">
        <v>154</v>
      </c>
      <c r="C204" s="27" t="s">
        <v>3</v>
      </c>
      <c r="D204" s="26" t="s">
        <v>2</v>
      </c>
      <c r="E204" s="28" t="s">
        <v>193</v>
      </c>
      <c r="F204" s="29">
        <v>600</v>
      </c>
      <c r="G204" s="30">
        <f t="shared" ref="G204:I204" si="169">G205</f>
        <v>200</v>
      </c>
      <c r="H204" s="30">
        <f t="shared" si="169"/>
        <v>100</v>
      </c>
      <c r="I204" s="30">
        <f t="shared" si="169"/>
        <v>100</v>
      </c>
      <c r="J204" s="30"/>
      <c r="K204" s="30"/>
      <c r="L204" s="30"/>
      <c r="M204" s="30">
        <f t="shared" si="149"/>
        <v>200</v>
      </c>
      <c r="N204" s="30">
        <f t="shared" si="150"/>
        <v>100</v>
      </c>
      <c r="O204" s="31">
        <f t="shared" si="151"/>
        <v>100</v>
      </c>
      <c r="P204" s="65"/>
      <c r="Q204" s="65"/>
      <c r="R204" s="65"/>
      <c r="S204" s="83">
        <f t="shared" si="143"/>
        <v>200</v>
      </c>
      <c r="T204" s="83">
        <f t="shared" si="144"/>
        <v>100</v>
      </c>
      <c r="U204" s="83">
        <f t="shared" si="145"/>
        <v>100</v>
      </c>
      <c r="V204" s="83"/>
      <c r="W204" s="83"/>
      <c r="X204" s="83"/>
      <c r="Y204" s="83">
        <f t="shared" si="119"/>
        <v>200</v>
      </c>
      <c r="Z204" s="83">
        <f t="shared" si="120"/>
        <v>100</v>
      </c>
      <c r="AA204" s="83">
        <f t="shared" si="121"/>
        <v>100</v>
      </c>
    </row>
    <row r="205" spans="1:27" s="3" customFormat="1" x14ac:dyDescent="0.2">
      <c r="A205" s="23" t="s">
        <v>155</v>
      </c>
      <c r="B205" s="26" t="s">
        <v>154</v>
      </c>
      <c r="C205" s="27" t="s">
        <v>3</v>
      </c>
      <c r="D205" s="26" t="s">
        <v>2</v>
      </c>
      <c r="E205" s="28" t="s">
        <v>193</v>
      </c>
      <c r="F205" s="29">
        <v>610</v>
      </c>
      <c r="G205" s="30">
        <v>200</v>
      </c>
      <c r="H205" s="30">
        <v>100</v>
      </c>
      <c r="I205" s="30">
        <v>100</v>
      </c>
      <c r="J205" s="30"/>
      <c r="K205" s="30"/>
      <c r="L205" s="30"/>
      <c r="M205" s="30">
        <f t="shared" si="149"/>
        <v>200</v>
      </c>
      <c r="N205" s="30">
        <f t="shared" si="150"/>
        <v>100</v>
      </c>
      <c r="O205" s="31">
        <f t="shared" si="151"/>
        <v>100</v>
      </c>
      <c r="P205" s="65"/>
      <c r="Q205" s="65"/>
      <c r="R205" s="65"/>
      <c r="S205" s="83">
        <f t="shared" si="143"/>
        <v>200</v>
      </c>
      <c r="T205" s="83">
        <f t="shared" si="144"/>
        <v>100</v>
      </c>
      <c r="U205" s="83">
        <f t="shared" si="145"/>
        <v>100</v>
      </c>
      <c r="V205" s="83"/>
      <c r="W205" s="83"/>
      <c r="X205" s="83"/>
      <c r="Y205" s="83">
        <f t="shared" si="119"/>
        <v>200</v>
      </c>
      <c r="Z205" s="83">
        <f t="shared" si="120"/>
        <v>100</v>
      </c>
      <c r="AA205" s="83">
        <f t="shared" si="121"/>
        <v>100</v>
      </c>
    </row>
    <row r="206" spans="1:27" s="3" customFormat="1" ht="22.5" x14ac:dyDescent="0.2">
      <c r="A206" s="23" t="s">
        <v>408</v>
      </c>
      <c r="B206" s="26" t="s">
        <v>154</v>
      </c>
      <c r="C206" s="27" t="s">
        <v>3</v>
      </c>
      <c r="D206" s="26" t="s">
        <v>2</v>
      </c>
      <c r="E206" s="28">
        <v>80640</v>
      </c>
      <c r="F206" s="29"/>
      <c r="G206" s="30">
        <f>G207</f>
        <v>0</v>
      </c>
      <c r="H206" s="30">
        <f t="shared" ref="H206:L207" si="170">H207</f>
        <v>0</v>
      </c>
      <c r="I206" s="30">
        <f t="shared" si="170"/>
        <v>0</v>
      </c>
      <c r="J206" s="30">
        <f t="shared" si="170"/>
        <v>2906.3</v>
      </c>
      <c r="K206" s="30">
        <f t="shared" si="170"/>
        <v>0</v>
      </c>
      <c r="L206" s="30">
        <f t="shared" si="170"/>
        <v>0</v>
      </c>
      <c r="M206" s="30">
        <f t="shared" ref="M206:M208" si="171">G206+J206</f>
        <v>2906.3</v>
      </c>
      <c r="N206" s="30">
        <f t="shared" ref="N206:N208" si="172">H206+K206</f>
        <v>0</v>
      </c>
      <c r="O206" s="31">
        <f t="shared" ref="O206:O208" si="173">I206+L206</f>
        <v>0</v>
      </c>
      <c r="P206" s="65"/>
      <c r="Q206" s="65"/>
      <c r="R206" s="65"/>
      <c r="S206" s="83">
        <f t="shared" si="143"/>
        <v>2906.3</v>
      </c>
      <c r="T206" s="83">
        <f t="shared" si="144"/>
        <v>0</v>
      </c>
      <c r="U206" s="83">
        <f t="shared" si="145"/>
        <v>0</v>
      </c>
      <c r="V206" s="83"/>
      <c r="W206" s="83"/>
      <c r="X206" s="83"/>
      <c r="Y206" s="83">
        <f t="shared" si="119"/>
        <v>2906.3</v>
      </c>
      <c r="Z206" s="83">
        <f t="shared" si="120"/>
        <v>0</v>
      </c>
      <c r="AA206" s="83">
        <f t="shared" si="121"/>
        <v>0</v>
      </c>
    </row>
    <row r="207" spans="1:27" s="3" customFormat="1" ht="22.5" x14ac:dyDescent="0.2">
      <c r="A207" s="23" t="s">
        <v>81</v>
      </c>
      <c r="B207" s="26" t="s">
        <v>154</v>
      </c>
      <c r="C207" s="27" t="s">
        <v>3</v>
      </c>
      <c r="D207" s="26" t="s">
        <v>2</v>
      </c>
      <c r="E207" s="28">
        <v>80640</v>
      </c>
      <c r="F207" s="29">
        <v>600</v>
      </c>
      <c r="G207" s="30">
        <f>G208</f>
        <v>0</v>
      </c>
      <c r="H207" s="30">
        <f t="shared" si="170"/>
        <v>0</v>
      </c>
      <c r="I207" s="30">
        <f t="shared" si="170"/>
        <v>0</v>
      </c>
      <c r="J207" s="30">
        <f t="shared" si="170"/>
        <v>2906.3</v>
      </c>
      <c r="K207" s="30">
        <f t="shared" si="170"/>
        <v>0</v>
      </c>
      <c r="L207" s="30">
        <f t="shared" si="170"/>
        <v>0</v>
      </c>
      <c r="M207" s="30">
        <f t="shared" si="171"/>
        <v>2906.3</v>
      </c>
      <c r="N207" s="30">
        <f t="shared" si="172"/>
        <v>0</v>
      </c>
      <c r="O207" s="31">
        <f t="shared" si="173"/>
        <v>0</v>
      </c>
      <c r="P207" s="65"/>
      <c r="Q207" s="65"/>
      <c r="R207" s="65"/>
      <c r="S207" s="83">
        <f t="shared" si="143"/>
        <v>2906.3</v>
      </c>
      <c r="T207" s="83">
        <f t="shared" si="144"/>
        <v>0</v>
      </c>
      <c r="U207" s="83">
        <f t="shared" si="145"/>
        <v>0</v>
      </c>
      <c r="V207" s="83"/>
      <c r="W207" s="83"/>
      <c r="X207" s="83"/>
      <c r="Y207" s="83">
        <f t="shared" si="119"/>
        <v>2906.3</v>
      </c>
      <c r="Z207" s="83">
        <f t="shared" si="120"/>
        <v>0</v>
      </c>
      <c r="AA207" s="83">
        <f t="shared" si="121"/>
        <v>0</v>
      </c>
    </row>
    <row r="208" spans="1:27" s="3" customFormat="1" x14ac:dyDescent="0.2">
      <c r="A208" s="23" t="s">
        <v>155</v>
      </c>
      <c r="B208" s="26" t="s">
        <v>154</v>
      </c>
      <c r="C208" s="27" t="s">
        <v>3</v>
      </c>
      <c r="D208" s="26" t="s">
        <v>2</v>
      </c>
      <c r="E208" s="28">
        <v>80640</v>
      </c>
      <c r="F208" s="29">
        <v>610</v>
      </c>
      <c r="G208" s="30">
        <v>0</v>
      </c>
      <c r="H208" s="30">
        <v>0</v>
      </c>
      <c r="I208" s="30">
        <v>0</v>
      </c>
      <c r="J208" s="30">
        <f>166.8+704.6+2034.9</f>
        <v>2906.3</v>
      </c>
      <c r="K208" s="30">
        <v>0</v>
      </c>
      <c r="L208" s="30">
        <v>0</v>
      </c>
      <c r="M208" s="30">
        <f t="shared" si="171"/>
        <v>2906.3</v>
      </c>
      <c r="N208" s="30">
        <f t="shared" si="172"/>
        <v>0</v>
      </c>
      <c r="O208" s="31">
        <f t="shared" si="173"/>
        <v>0</v>
      </c>
      <c r="P208" s="65"/>
      <c r="Q208" s="65"/>
      <c r="R208" s="65"/>
      <c r="S208" s="83">
        <f t="shared" si="143"/>
        <v>2906.3</v>
      </c>
      <c r="T208" s="83">
        <f t="shared" si="144"/>
        <v>0</v>
      </c>
      <c r="U208" s="83">
        <f t="shared" si="145"/>
        <v>0</v>
      </c>
      <c r="V208" s="83"/>
      <c r="W208" s="83"/>
      <c r="X208" s="83"/>
      <c r="Y208" s="83">
        <f t="shared" si="119"/>
        <v>2906.3</v>
      </c>
      <c r="Z208" s="83">
        <f t="shared" si="120"/>
        <v>0</v>
      </c>
      <c r="AA208" s="83">
        <f t="shared" si="121"/>
        <v>0</v>
      </c>
    </row>
    <row r="209" spans="1:27" s="3" customFormat="1" ht="22.5" x14ac:dyDescent="0.2">
      <c r="A209" s="23" t="s">
        <v>401</v>
      </c>
      <c r="B209" s="26" t="s">
        <v>154</v>
      </c>
      <c r="C209" s="27" t="s">
        <v>3</v>
      </c>
      <c r="D209" s="26" t="s">
        <v>2</v>
      </c>
      <c r="E209" s="28">
        <v>80790</v>
      </c>
      <c r="F209" s="29"/>
      <c r="G209" s="30"/>
      <c r="H209" s="30"/>
      <c r="I209" s="30"/>
      <c r="J209" s="30"/>
      <c r="K209" s="30"/>
      <c r="L209" s="30"/>
      <c r="M209" s="30"/>
      <c r="N209" s="30"/>
      <c r="O209" s="31"/>
      <c r="P209" s="65"/>
      <c r="Q209" s="65"/>
      <c r="R209" s="65"/>
      <c r="S209" s="83"/>
      <c r="T209" s="83"/>
      <c r="U209" s="83"/>
      <c r="V209" s="83">
        <f>V210</f>
        <v>1000</v>
      </c>
      <c r="W209" s="83"/>
      <c r="X209" s="83"/>
      <c r="Y209" s="83">
        <f t="shared" ref="Y209:Y211" si="174">S209+V209</f>
        <v>1000</v>
      </c>
      <c r="Z209" s="83">
        <f t="shared" ref="Z209:Z211" si="175">T209+W209</f>
        <v>0</v>
      </c>
      <c r="AA209" s="83">
        <f t="shared" ref="AA209:AA211" si="176">U209+X209</f>
        <v>0</v>
      </c>
    </row>
    <row r="210" spans="1:27" s="3" customFormat="1" ht="22.5" x14ac:dyDescent="0.2">
      <c r="A210" s="23" t="s">
        <v>81</v>
      </c>
      <c r="B210" s="26" t="s">
        <v>154</v>
      </c>
      <c r="C210" s="27" t="s">
        <v>3</v>
      </c>
      <c r="D210" s="26" t="s">
        <v>2</v>
      </c>
      <c r="E210" s="28">
        <v>80790</v>
      </c>
      <c r="F210" s="29">
        <v>600</v>
      </c>
      <c r="G210" s="30"/>
      <c r="H210" s="30"/>
      <c r="I210" s="30"/>
      <c r="J210" s="30"/>
      <c r="K210" s="30"/>
      <c r="L210" s="30"/>
      <c r="M210" s="30"/>
      <c r="N210" s="30"/>
      <c r="O210" s="31"/>
      <c r="P210" s="65"/>
      <c r="Q210" s="65"/>
      <c r="R210" s="65"/>
      <c r="S210" s="83"/>
      <c r="T210" s="83"/>
      <c r="U210" s="83"/>
      <c r="V210" s="83">
        <f>V211</f>
        <v>1000</v>
      </c>
      <c r="W210" s="83"/>
      <c r="X210" s="83"/>
      <c r="Y210" s="83">
        <f t="shared" si="174"/>
        <v>1000</v>
      </c>
      <c r="Z210" s="83">
        <f t="shared" si="175"/>
        <v>0</v>
      </c>
      <c r="AA210" s="83">
        <f t="shared" si="176"/>
        <v>0</v>
      </c>
    </row>
    <row r="211" spans="1:27" s="3" customFormat="1" x14ac:dyDescent="0.2">
      <c r="A211" s="23" t="s">
        <v>155</v>
      </c>
      <c r="B211" s="26" t="s">
        <v>154</v>
      </c>
      <c r="C211" s="27" t="s">
        <v>3</v>
      </c>
      <c r="D211" s="26" t="s">
        <v>2</v>
      </c>
      <c r="E211" s="28">
        <v>80790</v>
      </c>
      <c r="F211" s="29">
        <v>610</v>
      </c>
      <c r="G211" s="30"/>
      <c r="H211" s="30"/>
      <c r="I211" s="30"/>
      <c r="J211" s="30"/>
      <c r="K211" s="30"/>
      <c r="L211" s="30"/>
      <c r="M211" s="30"/>
      <c r="N211" s="30"/>
      <c r="O211" s="31"/>
      <c r="P211" s="65"/>
      <c r="Q211" s="65"/>
      <c r="R211" s="65"/>
      <c r="S211" s="83"/>
      <c r="T211" s="83"/>
      <c r="U211" s="83"/>
      <c r="V211" s="83">
        <v>1000</v>
      </c>
      <c r="W211" s="83"/>
      <c r="X211" s="83"/>
      <c r="Y211" s="83">
        <f t="shared" si="174"/>
        <v>1000</v>
      </c>
      <c r="Z211" s="83">
        <f t="shared" si="175"/>
        <v>0</v>
      </c>
      <c r="AA211" s="83">
        <f t="shared" si="176"/>
        <v>0</v>
      </c>
    </row>
    <row r="212" spans="1:27" s="3" customFormat="1" ht="45" x14ac:dyDescent="0.2">
      <c r="A212" s="23" t="s">
        <v>358</v>
      </c>
      <c r="B212" s="26" t="s">
        <v>154</v>
      </c>
      <c r="C212" s="27" t="s">
        <v>3</v>
      </c>
      <c r="D212" s="26" t="s">
        <v>2</v>
      </c>
      <c r="E212" s="28">
        <v>80830</v>
      </c>
      <c r="F212" s="29"/>
      <c r="G212" s="30">
        <f>G213</f>
        <v>1518.6</v>
      </c>
      <c r="H212" s="30">
        <f t="shared" ref="H212:I213" si="177">H213</f>
        <v>0</v>
      </c>
      <c r="I212" s="30">
        <f t="shared" si="177"/>
        <v>0</v>
      </c>
      <c r="J212" s="30"/>
      <c r="K212" s="30"/>
      <c r="L212" s="30"/>
      <c r="M212" s="30">
        <f t="shared" si="149"/>
        <v>1518.6</v>
      </c>
      <c r="N212" s="30">
        <f t="shared" si="150"/>
        <v>0</v>
      </c>
      <c r="O212" s="31">
        <f t="shared" si="151"/>
        <v>0</v>
      </c>
      <c r="P212" s="65"/>
      <c r="Q212" s="65"/>
      <c r="R212" s="65"/>
      <c r="S212" s="83">
        <f t="shared" si="143"/>
        <v>1518.6</v>
      </c>
      <c r="T212" s="83">
        <f t="shared" si="144"/>
        <v>0</v>
      </c>
      <c r="U212" s="83">
        <f t="shared" si="145"/>
        <v>0</v>
      </c>
      <c r="V212" s="83"/>
      <c r="W212" s="83"/>
      <c r="X212" s="83"/>
      <c r="Y212" s="83">
        <f t="shared" si="119"/>
        <v>1518.6</v>
      </c>
      <c r="Z212" s="83">
        <f t="shared" si="120"/>
        <v>0</v>
      </c>
      <c r="AA212" s="83">
        <f t="shared" si="121"/>
        <v>0</v>
      </c>
    </row>
    <row r="213" spans="1:27" s="3" customFormat="1" ht="22.5" x14ac:dyDescent="0.2">
      <c r="A213" s="23" t="s">
        <v>14</v>
      </c>
      <c r="B213" s="26" t="s">
        <v>154</v>
      </c>
      <c r="C213" s="27" t="s">
        <v>3</v>
      </c>
      <c r="D213" s="26" t="s">
        <v>2</v>
      </c>
      <c r="E213" s="28">
        <v>80830</v>
      </c>
      <c r="F213" s="29">
        <v>200</v>
      </c>
      <c r="G213" s="30">
        <f>G214</f>
        <v>1518.6</v>
      </c>
      <c r="H213" s="30">
        <f t="shared" si="177"/>
        <v>0</v>
      </c>
      <c r="I213" s="30">
        <f t="shared" si="177"/>
        <v>0</v>
      </c>
      <c r="J213" s="30"/>
      <c r="K213" s="30"/>
      <c r="L213" s="30"/>
      <c r="M213" s="30">
        <f t="shared" si="149"/>
        <v>1518.6</v>
      </c>
      <c r="N213" s="30">
        <f t="shared" si="150"/>
        <v>0</v>
      </c>
      <c r="O213" s="31">
        <f t="shared" si="151"/>
        <v>0</v>
      </c>
      <c r="P213" s="65"/>
      <c r="Q213" s="65"/>
      <c r="R213" s="65"/>
      <c r="S213" s="83">
        <f t="shared" si="143"/>
        <v>1518.6</v>
      </c>
      <c r="T213" s="83">
        <f t="shared" si="144"/>
        <v>0</v>
      </c>
      <c r="U213" s="83">
        <f t="shared" si="145"/>
        <v>0</v>
      </c>
      <c r="V213" s="83"/>
      <c r="W213" s="83"/>
      <c r="X213" s="83"/>
      <c r="Y213" s="83">
        <f t="shared" si="119"/>
        <v>1518.6</v>
      </c>
      <c r="Z213" s="83">
        <f t="shared" si="120"/>
        <v>0</v>
      </c>
      <c r="AA213" s="83">
        <f t="shared" si="121"/>
        <v>0</v>
      </c>
    </row>
    <row r="214" spans="1:27" s="3" customFormat="1" ht="22.5" x14ac:dyDescent="0.2">
      <c r="A214" s="23" t="s">
        <v>13</v>
      </c>
      <c r="B214" s="26" t="s">
        <v>154</v>
      </c>
      <c r="C214" s="27" t="s">
        <v>3</v>
      </c>
      <c r="D214" s="26" t="s">
        <v>2</v>
      </c>
      <c r="E214" s="28">
        <v>80830</v>
      </c>
      <c r="F214" s="29">
        <v>240</v>
      </c>
      <c r="G214" s="30">
        <v>1518.6</v>
      </c>
      <c r="H214" s="30"/>
      <c r="I214" s="30"/>
      <c r="J214" s="30"/>
      <c r="K214" s="30"/>
      <c r="L214" s="30"/>
      <c r="M214" s="30">
        <f t="shared" si="149"/>
        <v>1518.6</v>
      </c>
      <c r="N214" s="30">
        <f t="shared" si="150"/>
        <v>0</v>
      </c>
      <c r="O214" s="31">
        <f t="shared" si="151"/>
        <v>0</v>
      </c>
      <c r="P214" s="65"/>
      <c r="Q214" s="65"/>
      <c r="R214" s="65"/>
      <c r="S214" s="83">
        <f t="shared" si="143"/>
        <v>1518.6</v>
      </c>
      <c r="T214" s="83">
        <f t="shared" si="144"/>
        <v>0</v>
      </c>
      <c r="U214" s="83">
        <f t="shared" si="145"/>
        <v>0</v>
      </c>
      <c r="V214" s="83"/>
      <c r="W214" s="83"/>
      <c r="X214" s="83"/>
      <c r="Y214" s="83">
        <f t="shared" si="119"/>
        <v>1518.6</v>
      </c>
      <c r="Z214" s="83">
        <f t="shared" si="120"/>
        <v>0</v>
      </c>
      <c r="AA214" s="83">
        <f t="shared" si="121"/>
        <v>0</v>
      </c>
    </row>
    <row r="215" spans="1:27" s="3" customFormat="1" ht="33.75" x14ac:dyDescent="0.2">
      <c r="A215" s="23" t="s">
        <v>406</v>
      </c>
      <c r="B215" s="26">
        <v>4</v>
      </c>
      <c r="C215" s="27">
        <v>0</v>
      </c>
      <c r="D215" s="26">
        <v>0</v>
      </c>
      <c r="E215" s="28">
        <v>80840</v>
      </c>
      <c r="F215" s="29"/>
      <c r="G215" s="30"/>
      <c r="H215" s="30"/>
      <c r="I215" s="30"/>
      <c r="J215" s="30">
        <v>1153.472</v>
      </c>
      <c r="K215" s="30"/>
      <c r="L215" s="30"/>
      <c r="M215" s="30">
        <f>G215+J215</f>
        <v>1153.472</v>
      </c>
      <c r="N215" s="30">
        <f t="shared" si="150"/>
        <v>0</v>
      </c>
      <c r="O215" s="31">
        <f t="shared" si="151"/>
        <v>0</v>
      </c>
      <c r="P215" s="65"/>
      <c r="Q215" s="65"/>
      <c r="R215" s="65"/>
      <c r="S215" s="83">
        <f t="shared" si="143"/>
        <v>1153.472</v>
      </c>
      <c r="T215" s="83">
        <f t="shared" si="144"/>
        <v>0</v>
      </c>
      <c r="U215" s="83">
        <f t="shared" si="145"/>
        <v>0</v>
      </c>
      <c r="V215" s="83"/>
      <c r="W215" s="83"/>
      <c r="X215" s="83"/>
      <c r="Y215" s="83">
        <f t="shared" si="119"/>
        <v>1153.472</v>
      </c>
      <c r="Z215" s="83">
        <f t="shared" si="120"/>
        <v>0</v>
      </c>
      <c r="AA215" s="83">
        <f t="shared" si="121"/>
        <v>0</v>
      </c>
    </row>
    <row r="216" spans="1:27" s="3" customFormat="1" ht="22.5" x14ac:dyDescent="0.2">
      <c r="A216" s="23" t="s">
        <v>103</v>
      </c>
      <c r="B216" s="26">
        <v>4</v>
      </c>
      <c r="C216" s="27">
        <v>0</v>
      </c>
      <c r="D216" s="26">
        <v>0</v>
      </c>
      <c r="E216" s="28">
        <v>80840</v>
      </c>
      <c r="F216" s="29">
        <v>400</v>
      </c>
      <c r="G216" s="30"/>
      <c r="H216" s="30"/>
      <c r="I216" s="30"/>
      <c r="J216" s="30">
        <v>1153.472</v>
      </c>
      <c r="K216" s="30"/>
      <c r="L216" s="30"/>
      <c r="M216" s="30">
        <f t="shared" ref="M216:M217" si="178">G216+J216</f>
        <v>1153.472</v>
      </c>
      <c r="N216" s="30">
        <f t="shared" ref="N216:N217" si="179">H216+K216</f>
        <v>0</v>
      </c>
      <c r="O216" s="31">
        <f t="shared" ref="O216:O217" si="180">I216+L216</f>
        <v>0</v>
      </c>
      <c r="P216" s="65"/>
      <c r="Q216" s="65"/>
      <c r="R216" s="65"/>
      <c r="S216" s="83">
        <f t="shared" si="143"/>
        <v>1153.472</v>
      </c>
      <c r="T216" s="83">
        <f t="shared" si="144"/>
        <v>0</v>
      </c>
      <c r="U216" s="83">
        <f t="shared" si="145"/>
        <v>0</v>
      </c>
      <c r="V216" s="83"/>
      <c r="W216" s="83"/>
      <c r="X216" s="83"/>
      <c r="Y216" s="83">
        <f t="shared" si="119"/>
        <v>1153.472</v>
      </c>
      <c r="Z216" s="83">
        <f t="shared" si="120"/>
        <v>0</v>
      </c>
      <c r="AA216" s="83">
        <f t="shared" si="121"/>
        <v>0</v>
      </c>
    </row>
    <row r="217" spans="1:27" s="3" customFormat="1" x14ac:dyDescent="0.2">
      <c r="A217" s="23" t="s">
        <v>102</v>
      </c>
      <c r="B217" s="26">
        <v>4</v>
      </c>
      <c r="C217" s="27">
        <v>0</v>
      </c>
      <c r="D217" s="26">
        <v>0</v>
      </c>
      <c r="E217" s="28">
        <v>80840</v>
      </c>
      <c r="F217" s="29">
        <v>410</v>
      </c>
      <c r="G217" s="30"/>
      <c r="H217" s="30"/>
      <c r="I217" s="30"/>
      <c r="J217" s="30">
        <v>1153.472</v>
      </c>
      <c r="K217" s="30"/>
      <c r="L217" s="30"/>
      <c r="M217" s="30">
        <f t="shared" si="178"/>
        <v>1153.472</v>
      </c>
      <c r="N217" s="30">
        <f t="shared" si="179"/>
        <v>0</v>
      </c>
      <c r="O217" s="31">
        <f t="shared" si="180"/>
        <v>0</v>
      </c>
      <c r="P217" s="65"/>
      <c r="Q217" s="65"/>
      <c r="R217" s="65"/>
      <c r="S217" s="83">
        <f t="shared" si="143"/>
        <v>1153.472</v>
      </c>
      <c r="T217" s="83">
        <f t="shared" si="144"/>
        <v>0</v>
      </c>
      <c r="U217" s="83">
        <f t="shared" si="145"/>
        <v>0</v>
      </c>
      <c r="V217" s="83"/>
      <c r="W217" s="83"/>
      <c r="X217" s="83"/>
      <c r="Y217" s="83">
        <f t="shared" si="119"/>
        <v>1153.472</v>
      </c>
      <c r="Z217" s="83">
        <f t="shared" si="120"/>
        <v>0</v>
      </c>
      <c r="AA217" s="83">
        <f t="shared" si="121"/>
        <v>0</v>
      </c>
    </row>
    <row r="218" spans="1:27" s="3" customFormat="1" ht="22.5" x14ac:dyDescent="0.2">
      <c r="A218" s="23" t="s">
        <v>416</v>
      </c>
      <c r="B218" s="26">
        <v>4</v>
      </c>
      <c r="C218" s="27">
        <v>0</v>
      </c>
      <c r="D218" s="26">
        <v>0</v>
      </c>
      <c r="E218" s="28">
        <v>80850</v>
      </c>
      <c r="F218" s="29"/>
      <c r="G218" s="30"/>
      <c r="H218" s="30"/>
      <c r="I218" s="30"/>
      <c r="J218" s="30"/>
      <c r="K218" s="30"/>
      <c r="L218" s="30"/>
      <c r="M218" s="30"/>
      <c r="N218" s="30"/>
      <c r="O218" s="31"/>
      <c r="P218" s="65">
        <f>P219</f>
        <v>5000</v>
      </c>
      <c r="Q218" s="65">
        <v>0</v>
      </c>
      <c r="R218" s="65">
        <v>0</v>
      </c>
      <c r="S218" s="83">
        <f>M218+P218</f>
        <v>5000</v>
      </c>
      <c r="T218" s="83">
        <f t="shared" si="144"/>
        <v>0</v>
      </c>
      <c r="U218" s="83">
        <f t="shared" si="145"/>
        <v>0</v>
      </c>
      <c r="V218" s="83"/>
      <c r="W218" s="83"/>
      <c r="X218" s="83"/>
      <c r="Y218" s="83">
        <f t="shared" si="119"/>
        <v>5000</v>
      </c>
      <c r="Z218" s="83">
        <f t="shared" si="120"/>
        <v>0</v>
      </c>
      <c r="AA218" s="83">
        <f t="shared" si="121"/>
        <v>0</v>
      </c>
    </row>
    <row r="219" spans="1:27" s="3" customFormat="1" ht="22.5" x14ac:dyDescent="0.2">
      <c r="A219" s="23" t="s">
        <v>14</v>
      </c>
      <c r="B219" s="26">
        <v>4</v>
      </c>
      <c r="C219" s="27">
        <v>0</v>
      </c>
      <c r="D219" s="26">
        <v>0</v>
      </c>
      <c r="E219" s="28">
        <v>80850</v>
      </c>
      <c r="F219" s="29">
        <v>200</v>
      </c>
      <c r="G219" s="30"/>
      <c r="H219" s="30"/>
      <c r="I219" s="30"/>
      <c r="J219" s="30"/>
      <c r="K219" s="30"/>
      <c r="L219" s="30"/>
      <c r="M219" s="30"/>
      <c r="N219" s="30"/>
      <c r="O219" s="31"/>
      <c r="P219" s="65">
        <f>P220</f>
        <v>5000</v>
      </c>
      <c r="Q219" s="65">
        <v>0</v>
      </c>
      <c r="R219" s="65">
        <v>0</v>
      </c>
      <c r="S219" s="83">
        <f t="shared" ref="S219:S220" si="181">M219+P219</f>
        <v>5000</v>
      </c>
      <c r="T219" s="83">
        <f t="shared" ref="T219:T220" si="182">N219+Q219</f>
        <v>0</v>
      </c>
      <c r="U219" s="83">
        <f t="shared" ref="U219:U220" si="183">O219+R219</f>
        <v>0</v>
      </c>
      <c r="V219" s="83"/>
      <c r="W219" s="83"/>
      <c r="X219" s="83"/>
      <c r="Y219" s="83">
        <f t="shared" si="119"/>
        <v>5000</v>
      </c>
      <c r="Z219" s="83">
        <f t="shared" si="120"/>
        <v>0</v>
      </c>
      <c r="AA219" s="83">
        <f t="shared" si="121"/>
        <v>0</v>
      </c>
    </row>
    <row r="220" spans="1:27" s="3" customFormat="1" ht="22.5" x14ac:dyDescent="0.2">
      <c r="A220" s="23" t="s">
        <v>13</v>
      </c>
      <c r="B220" s="26">
        <v>4</v>
      </c>
      <c r="C220" s="27">
        <v>0</v>
      </c>
      <c r="D220" s="26">
        <v>0</v>
      </c>
      <c r="E220" s="28">
        <v>80850</v>
      </c>
      <c r="F220" s="29">
        <v>240</v>
      </c>
      <c r="G220" s="30"/>
      <c r="H220" s="30"/>
      <c r="I220" s="30"/>
      <c r="J220" s="30"/>
      <c r="K220" s="30"/>
      <c r="L220" s="30"/>
      <c r="M220" s="30"/>
      <c r="N220" s="30"/>
      <c r="O220" s="31"/>
      <c r="P220" s="65">
        <f>5000</f>
        <v>5000</v>
      </c>
      <c r="Q220" s="65">
        <v>0</v>
      </c>
      <c r="R220" s="65">
        <v>0</v>
      </c>
      <c r="S220" s="83">
        <f t="shared" si="181"/>
        <v>5000</v>
      </c>
      <c r="T220" s="83">
        <f t="shared" si="182"/>
        <v>0</v>
      </c>
      <c r="U220" s="83">
        <f t="shared" si="183"/>
        <v>0</v>
      </c>
      <c r="V220" s="83"/>
      <c r="W220" s="83"/>
      <c r="X220" s="83"/>
      <c r="Y220" s="83">
        <f t="shared" si="119"/>
        <v>5000</v>
      </c>
      <c r="Z220" s="83">
        <f t="shared" si="120"/>
        <v>0</v>
      </c>
      <c r="AA220" s="83">
        <f t="shared" si="121"/>
        <v>0</v>
      </c>
    </row>
    <row r="221" spans="1:27" s="3" customFormat="1" x14ac:dyDescent="0.2">
      <c r="A221" s="23" t="s">
        <v>192</v>
      </c>
      <c r="B221" s="26" t="s">
        <v>154</v>
      </c>
      <c r="C221" s="27" t="s">
        <v>3</v>
      </c>
      <c r="D221" s="26" t="s">
        <v>2</v>
      </c>
      <c r="E221" s="28" t="s">
        <v>191</v>
      </c>
      <c r="F221" s="29" t="s">
        <v>7</v>
      </c>
      <c r="G221" s="30">
        <f>G222+G224</f>
        <v>791.2</v>
      </c>
      <c r="H221" s="30">
        <f t="shared" ref="H221:I221" si="184">H222+H224</f>
        <v>150</v>
      </c>
      <c r="I221" s="30">
        <f t="shared" si="184"/>
        <v>150</v>
      </c>
      <c r="J221" s="30">
        <f>J222+J224</f>
        <v>3.89514</v>
      </c>
      <c r="K221" s="30">
        <f>K222+K224</f>
        <v>0</v>
      </c>
      <c r="L221" s="30"/>
      <c r="M221" s="30">
        <f t="shared" si="149"/>
        <v>795.09514000000001</v>
      </c>
      <c r="N221" s="30">
        <f t="shared" si="150"/>
        <v>150</v>
      </c>
      <c r="O221" s="31">
        <f t="shared" si="151"/>
        <v>150</v>
      </c>
      <c r="P221" s="65">
        <f>P224</f>
        <v>1779.3715199999999</v>
      </c>
      <c r="Q221" s="65"/>
      <c r="R221" s="65"/>
      <c r="S221" s="83">
        <f t="shared" si="143"/>
        <v>2574.46666</v>
      </c>
      <c r="T221" s="83">
        <f t="shared" si="144"/>
        <v>150</v>
      </c>
      <c r="U221" s="83">
        <f t="shared" si="145"/>
        <v>150</v>
      </c>
      <c r="V221" s="83">
        <f>V224</f>
        <v>1973.4420299999999</v>
      </c>
      <c r="W221" s="83"/>
      <c r="X221" s="83"/>
      <c r="Y221" s="83">
        <f t="shared" si="119"/>
        <v>4547.9086900000002</v>
      </c>
      <c r="Z221" s="83">
        <f t="shared" si="120"/>
        <v>150</v>
      </c>
      <c r="AA221" s="83">
        <f t="shared" si="121"/>
        <v>150</v>
      </c>
    </row>
    <row r="222" spans="1:27" s="3" customFormat="1" x14ac:dyDescent="0.2">
      <c r="A222" s="23" t="s">
        <v>40</v>
      </c>
      <c r="B222" s="26" t="s">
        <v>154</v>
      </c>
      <c r="C222" s="27" t="s">
        <v>3</v>
      </c>
      <c r="D222" s="26" t="s">
        <v>2</v>
      </c>
      <c r="E222" s="28" t="s">
        <v>191</v>
      </c>
      <c r="F222" s="29">
        <v>300</v>
      </c>
      <c r="G222" s="30">
        <f>G223</f>
        <v>100</v>
      </c>
      <c r="H222" s="30">
        <f t="shared" ref="H222:I222" si="185">H223</f>
        <v>50</v>
      </c>
      <c r="I222" s="30">
        <f t="shared" si="185"/>
        <v>50</v>
      </c>
      <c r="J222" s="30"/>
      <c r="K222" s="30"/>
      <c r="L222" s="30"/>
      <c r="M222" s="30">
        <f t="shared" si="149"/>
        <v>100</v>
      </c>
      <c r="N222" s="30">
        <f t="shared" si="150"/>
        <v>50</v>
      </c>
      <c r="O222" s="31">
        <f t="shared" si="151"/>
        <v>50</v>
      </c>
      <c r="P222" s="65"/>
      <c r="Q222" s="65"/>
      <c r="R222" s="65"/>
      <c r="S222" s="83">
        <f t="shared" si="143"/>
        <v>100</v>
      </c>
      <c r="T222" s="83">
        <f t="shared" si="144"/>
        <v>50</v>
      </c>
      <c r="U222" s="83">
        <f t="shared" si="145"/>
        <v>50</v>
      </c>
      <c r="V222" s="83"/>
      <c r="W222" s="83"/>
      <c r="X222" s="83"/>
      <c r="Y222" s="83">
        <f t="shared" si="119"/>
        <v>100</v>
      </c>
      <c r="Z222" s="83">
        <f t="shared" si="120"/>
        <v>50</v>
      </c>
      <c r="AA222" s="83">
        <f t="shared" si="121"/>
        <v>50</v>
      </c>
    </row>
    <row r="223" spans="1:27" s="3" customFormat="1" ht="22.5" x14ac:dyDescent="0.2">
      <c r="A223" s="23" t="s">
        <v>44</v>
      </c>
      <c r="B223" s="26" t="s">
        <v>154</v>
      </c>
      <c r="C223" s="27" t="s">
        <v>3</v>
      </c>
      <c r="D223" s="26" t="s">
        <v>2</v>
      </c>
      <c r="E223" s="28" t="s">
        <v>191</v>
      </c>
      <c r="F223" s="29">
        <v>320</v>
      </c>
      <c r="G223" s="30">
        <v>100</v>
      </c>
      <c r="H223" s="30">
        <v>50</v>
      </c>
      <c r="I223" s="30">
        <v>50</v>
      </c>
      <c r="J223" s="30"/>
      <c r="K223" s="30"/>
      <c r="L223" s="30"/>
      <c r="M223" s="30">
        <f t="shared" si="149"/>
        <v>100</v>
      </c>
      <c r="N223" s="30">
        <f t="shared" si="150"/>
        <v>50</v>
      </c>
      <c r="O223" s="31">
        <f t="shared" si="151"/>
        <v>50</v>
      </c>
      <c r="P223" s="65"/>
      <c r="Q223" s="65"/>
      <c r="R223" s="65"/>
      <c r="S223" s="83">
        <f t="shared" si="143"/>
        <v>100</v>
      </c>
      <c r="T223" s="83">
        <f t="shared" si="144"/>
        <v>50</v>
      </c>
      <c r="U223" s="83">
        <f t="shared" si="145"/>
        <v>50</v>
      </c>
      <c r="V223" s="83"/>
      <c r="W223" s="83"/>
      <c r="X223" s="83"/>
      <c r="Y223" s="83">
        <f t="shared" ref="Y223:Y286" si="186">S223+V223</f>
        <v>100</v>
      </c>
      <c r="Z223" s="83">
        <f t="shared" ref="Z223:Z286" si="187">T223+W223</f>
        <v>50</v>
      </c>
      <c r="AA223" s="83">
        <f t="shared" ref="AA223:AA286" si="188">U223+X223</f>
        <v>50</v>
      </c>
    </row>
    <row r="224" spans="1:27" s="3" customFormat="1" ht="22.5" x14ac:dyDescent="0.2">
      <c r="A224" s="23" t="s">
        <v>81</v>
      </c>
      <c r="B224" s="26" t="s">
        <v>154</v>
      </c>
      <c r="C224" s="27" t="s">
        <v>3</v>
      </c>
      <c r="D224" s="26" t="s">
        <v>2</v>
      </c>
      <c r="E224" s="28" t="s">
        <v>191</v>
      </c>
      <c r="F224" s="29">
        <v>600</v>
      </c>
      <c r="G224" s="30">
        <f>G225</f>
        <v>691.2</v>
      </c>
      <c r="H224" s="30">
        <f t="shared" ref="H224:I224" si="189">H225</f>
        <v>100</v>
      </c>
      <c r="I224" s="30">
        <f t="shared" si="189"/>
        <v>100</v>
      </c>
      <c r="J224" s="30">
        <f>J225</f>
        <v>3.89514</v>
      </c>
      <c r="K224" s="30">
        <f t="shared" ref="K224:L224" si="190">K225</f>
        <v>0</v>
      </c>
      <c r="L224" s="30">
        <f t="shared" si="190"/>
        <v>0</v>
      </c>
      <c r="M224" s="30">
        <f t="shared" si="149"/>
        <v>695.09514000000001</v>
      </c>
      <c r="N224" s="30">
        <f t="shared" si="150"/>
        <v>100</v>
      </c>
      <c r="O224" s="31">
        <f t="shared" si="151"/>
        <v>100</v>
      </c>
      <c r="P224" s="65">
        <f>P225</f>
        <v>1779.3715199999999</v>
      </c>
      <c r="Q224" s="65"/>
      <c r="R224" s="65"/>
      <c r="S224" s="83">
        <f t="shared" si="143"/>
        <v>2474.46666</v>
      </c>
      <c r="T224" s="83">
        <f t="shared" si="144"/>
        <v>100</v>
      </c>
      <c r="U224" s="83">
        <f t="shared" si="145"/>
        <v>100</v>
      </c>
      <c r="V224" s="83">
        <f>V225</f>
        <v>1973.4420299999999</v>
      </c>
      <c r="W224" s="83"/>
      <c r="X224" s="83"/>
      <c r="Y224" s="83">
        <f t="shared" si="186"/>
        <v>4447.9086900000002</v>
      </c>
      <c r="Z224" s="83">
        <f t="shared" si="187"/>
        <v>100</v>
      </c>
      <c r="AA224" s="83">
        <f t="shared" si="188"/>
        <v>100</v>
      </c>
    </row>
    <row r="225" spans="1:27" s="3" customFormat="1" x14ac:dyDescent="0.2">
      <c r="A225" s="23" t="s">
        <v>155</v>
      </c>
      <c r="B225" s="26" t="s">
        <v>154</v>
      </c>
      <c r="C225" s="27" t="s">
        <v>3</v>
      </c>
      <c r="D225" s="26" t="s">
        <v>2</v>
      </c>
      <c r="E225" s="28" t="s">
        <v>191</v>
      </c>
      <c r="F225" s="29">
        <v>610</v>
      </c>
      <c r="G225" s="30">
        <v>691.2</v>
      </c>
      <c r="H225" s="30">
        <v>100</v>
      </c>
      <c r="I225" s="30">
        <v>100</v>
      </c>
      <c r="J225" s="30">
        <v>3.89514</v>
      </c>
      <c r="K225" s="30">
        <v>0</v>
      </c>
      <c r="L225" s="30">
        <v>0</v>
      </c>
      <c r="M225" s="30">
        <f t="shared" si="149"/>
        <v>695.09514000000001</v>
      </c>
      <c r="N225" s="30">
        <f t="shared" si="150"/>
        <v>100</v>
      </c>
      <c r="O225" s="31">
        <f t="shared" si="151"/>
        <v>100</v>
      </c>
      <c r="P225" s="65">
        <f>124.66+387.50644+42+520.53336+111.2+251+29.16374+255.50798+57.8</f>
        <v>1779.3715199999999</v>
      </c>
      <c r="Q225" s="65"/>
      <c r="R225" s="65"/>
      <c r="S225" s="83">
        <f t="shared" si="143"/>
        <v>2474.46666</v>
      </c>
      <c r="T225" s="83">
        <f t="shared" si="144"/>
        <v>100</v>
      </c>
      <c r="U225" s="83">
        <f t="shared" si="145"/>
        <v>100</v>
      </c>
      <c r="V225" s="83">
        <v>1973.4420299999999</v>
      </c>
      <c r="W225" s="83"/>
      <c r="X225" s="83"/>
      <c r="Y225" s="83">
        <f t="shared" si="186"/>
        <v>4447.9086900000002</v>
      </c>
      <c r="Z225" s="83">
        <f t="shared" si="187"/>
        <v>100</v>
      </c>
      <c r="AA225" s="83">
        <f t="shared" si="188"/>
        <v>100</v>
      </c>
    </row>
    <row r="226" spans="1:27" s="3" customFormat="1" x14ac:dyDescent="0.2">
      <c r="A226" s="23" t="s">
        <v>183</v>
      </c>
      <c r="B226" s="26" t="s">
        <v>154</v>
      </c>
      <c r="C226" s="27" t="s">
        <v>3</v>
      </c>
      <c r="D226" s="26" t="s">
        <v>2</v>
      </c>
      <c r="E226" s="28" t="s">
        <v>182</v>
      </c>
      <c r="F226" s="29" t="s">
        <v>7</v>
      </c>
      <c r="G226" s="30">
        <f t="shared" ref="G226:I226" si="191">G227</f>
        <v>188.8</v>
      </c>
      <c r="H226" s="30">
        <f t="shared" si="191"/>
        <v>112.8</v>
      </c>
      <c r="I226" s="30">
        <f t="shared" si="191"/>
        <v>112.8</v>
      </c>
      <c r="J226" s="30"/>
      <c r="K226" s="30"/>
      <c r="L226" s="30"/>
      <c r="M226" s="30">
        <f t="shared" si="149"/>
        <v>188.8</v>
      </c>
      <c r="N226" s="30">
        <f t="shared" si="150"/>
        <v>112.8</v>
      </c>
      <c r="O226" s="31">
        <f t="shared" si="151"/>
        <v>112.8</v>
      </c>
      <c r="P226" s="65">
        <f>P227</f>
        <v>870.93128000000002</v>
      </c>
      <c r="Q226" s="65"/>
      <c r="R226" s="65"/>
      <c r="S226" s="83">
        <f t="shared" si="143"/>
        <v>1059.73128</v>
      </c>
      <c r="T226" s="83">
        <f t="shared" si="144"/>
        <v>112.8</v>
      </c>
      <c r="U226" s="83">
        <f t="shared" si="145"/>
        <v>112.8</v>
      </c>
      <c r="V226" s="83">
        <f>V227</f>
        <v>103.009</v>
      </c>
      <c r="W226" s="83"/>
      <c r="X226" s="83"/>
      <c r="Y226" s="83">
        <f t="shared" si="186"/>
        <v>1162.74028</v>
      </c>
      <c r="Z226" s="83">
        <f t="shared" si="187"/>
        <v>112.8</v>
      </c>
      <c r="AA226" s="83">
        <f t="shared" si="188"/>
        <v>112.8</v>
      </c>
    </row>
    <row r="227" spans="1:27" s="3" customFormat="1" ht="22.5" x14ac:dyDescent="0.2">
      <c r="A227" s="23" t="s">
        <v>81</v>
      </c>
      <c r="B227" s="26" t="s">
        <v>154</v>
      </c>
      <c r="C227" s="27" t="s">
        <v>3</v>
      </c>
      <c r="D227" s="26" t="s">
        <v>2</v>
      </c>
      <c r="E227" s="28" t="s">
        <v>182</v>
      </c>
      <c r="F227" s="29">
        <v>600</v>
      </c>
      <c r="G227" s="30">
        <f t="shared" ref="G227:I227" si="192">G228</f>
        <v>188.8</v>
      </c>
      <c r="H227" s="30">
        <f t="shared" si="192"/>
        <v>112.8</v>
      </c>
      <c r="I227" s="30">
        <f t="shared" si="192"/>
        <v>112.8</v>
      </c>
      <c r="J227" s="30"/>
      <c r="K227" s="30"/>
      <c r="L227" s="30"/>
      <c r="M227" s="30">
        <f t="shared" si="149"/>
        <v>188.8</v>
      </c>
      <c r="N227" s="30">
        <f t="shared" si="150"/>
        <v>112.8</v>
      </c>
      <c r="O227" s="31">
        <f t="shared" si="151"/>
        <v>112.8</v>
      </c>
      <c r="P227" s="65">
        <f>P228</f>
        <v>870.93128000000002</v>
      </c>
      <c r="Q227" s="65"/>
      <c r="R227" s="65"/>
      <c r="S227" s="83">
        <f t="shared" si="143"/>
        <v>1059.73128</v>
      </c>
      <c r="T227" s="83">
        <f t="shared" si="144"/>
        <v>112.8</v>
      </c>
      <c r="U227" s="83">
        <f t="shared" si="145"/>
        <v>112.8</v>
      </c>
      <c r="V227" s="83">
        <f>V228</f>
        <v>103.009</v>
      </c>
      <c r="W227" s="83"/>
      <c r="X227" s="83"/>
      <c r="Y227" s="83">
        <f t="shared" si="186"/>
        <v>1162.74028</v>
      </c>
      <c r="Z227" s="83">
        <f t="shared" si="187"/>
        <v>112.8</v>
      </c>
      <c r="AA227" s="83">
        <f t="shared" si="188"/>
        <v>112.8</v>
      </c>
    </row>
    <row r="228" spans="1:27" s="3" customFormat="1" x14ac:dyDescent="0.2">
      <c r="A228" s="23" t="s">
        <v>155</v>
      </c>
      <c r="B228" s="26" t="s">
        <v>154</v>
      </c>
      <c r="C228" s="27" t="s">
        <v>3</v>
      </c>
      <c r="D228" s="26" t="s">
        <v>2</v>
      </c>
      <c r="E228" s="28" t="s">
        <v>182</v>
      </c>
      <c r="F228" s="29">
        <v>610</v>
      </c>
      <c r="G228" s="30">
        <f>8+180.8</f>
        <v>188.8</v>
      </c>
      <c r="H228" s="30">
        <f>8+104.8</f>
        <v>112.8</v>
      </c>
      <c r="I228" s="30">
        <f>8+104.8</f>
        <v>112.8</v>
      </c>
      <c r="J228" s="30"/>
      <c r="K228" s="30"/>
      <c r="L228" s="30"/>
      <c r="M228" s="30">
        <f t="shared" si="149"/>
        <v>188.8</v>
      </c>
      <c r="N228" s="30">
        <f t="shared" si="150"/>
        <v>112.8</v>
      </c>
      <c r="O228" s="31">
        <f t="shared" si="151"/>
        <v>112.8</v>
      </c>
      <c r="P228" s="65">
        <f>38.35815+65.784+766.78913</f>
        <v>870.93128000000002</v>
      </c>
      <c r="Q228" s="65"/>
      <c r="R228" s="65"/>
      <c r="S228" s="83">
        <f t="shared" si="143"/>
        <v>1059.73128</v>
      </c>
      <c r="T228" s="83">
        <f t="shared" si="144"/>
        <v>112.8</v>
      </c>
      <c r="U228" s="83">
        <f t="shared" si="145"/>
        <v>112.8</v>
      </c>
      <c r="V228" s="83">
        <f>-16.991+120</f>
        <v>103.009</v>
      </c>
      <c r="W228" s="83"/>
      <c r="X228" s="83"/>
      <c r="Y228" s="83">
        <f t="shared" si="186"/>
        <v>1162.74028</v>
      </c>
      <c r="Z228" s="83">
        <f t="shared" si="187"/>
        <v>112.8</v>
      </c>
      <c r="AA228" s="83">
        <f t="shared" si="188"/>
        <v>112.8</v>
      </c>
    </row>
    <row r="229" spans="1:27" s="3" customFormat="1" x14ac:dyDescent="0.2">
      <c r="A229" s="23" t="s">
        <v>201</v>
      </c>
      <c r="B229" s="26" t="s">
        <v>154</v>
      </c>
      <c r="C229" s="27" t="s">
        <v>3</v>
      </c>
      <c r="D229" s="26" t="s">
        <v>2</v>
      </c>
      <c r="E229" s="28" t="s">
        <v>200</v>
      </c>
      <c r="F229" s="29" t="s">
        <v>7</v>
      </c>
      <c r="G229" s="30">
        <f t="shared" ref="G229:I229" si="193">G230</f>
        <v>400</v>
      </c>
      <c r="H229" s="30">
        <f t="shared" si="193"/>
        <v>95.2</v>
      </c>
      <c r="I229" s="30">
        <f t="shared" si="193"/>
        <v>95.2</v>
      </c>
      <c r="J229" s="30">
        <f>J230</f>
        <v>354.37275</v>
      </c>
      <c r="K229" s="30">
        <f t="shared" ref="K229:L230" si="194">K230</f>
        <v>0</v>
      </c>
      <c r="L229" s="30">
        <f t="shared" si="194"/>
        <v>0</v>
      </c>
      <c r="M229" s="30">
        <f t="shared" si="149"/>
        <v>754.37275</v>
      </c>
      <c r="N229" s="30">
        <f t="shared" si="150"/>
        <v>95.2</v>
      </c>
      <c r="O229" s="31">
        <f t="shared" si="151"/>
        <v>95.2</v>
      </c>
      <c r="P229" s="65">
        <f>P230</f>
        <v>975.24815999999998</v>
      </c>
      <c r="Q229" s="65"/>
      <c r="R229" s="65"/>
      <c r="S229" s="83">
        <f t="shared" si="143"/>
        <v>1729.6209100000001</v>
      </c>
      <c r="T229" s="83">
        <f t="shared" si="144"/>
        <v>95.2</v>
      </c>
      <c r="U229" s="83">
        <f t="shared" si="145"/>
        <v>95.2</v>
      </c>
      <c r="V229" s="83"/>
      <c r="W229" s="83"/>
      <c r="X229" s="83"/>
      <c r="Y229" s="83">
        <f t="shared" si="186"/>
        <v>1729.6209100000001</v>
      </c>
      <c r="Z229" s="83">
        <f t="shared" si="187"/>
        <v>95.2</v>
      </c>
      <c r="AA229" s="83">
        <f t="shared" si="188"/>
        <v>95.2</v>
      </c>
    </row>
    <row r="230" spans="1:27" s="3" customFormat="1" ht="22.5" x14ac:dyDescent="0.2">
      <c r="A230" s="23" t="s">
        <v>81</v>
      </c>
      <c r="B230" s="26" t="s">
        <v>154</v>
      </c>
      <c r="C230" s="27" t="s">
        <v>3</v>
      </c>
      <c r="D230" s="26" t="s">
        <v>2</v>
      </c>
      <c r="E230" s="28" t="s">
        <v>200</v>
      </c>
      <c r="F230" s="29">
        <v>600</v>
      </c>
      <c r="G230" s="30">
        <f t="shared" ref="G230:I230" si="195">G231</f>
        <v>400</v>
      </c>
      <c r="H230" s="30">
        <f t="shared" si="195"/>
        <v>95.2</v>
      </c>
      <c r="I230" s="30">
        <f t="shared" si="195"/>
        <v>95.2</v>
      </c>
      <c r="J230" s="30">
        <f>J231</f>
        <v>354.37275</v>
      </c>
      <c r="K230" s="30">
        <f t="shared" si="194"/>
        <v>0</v>
      </c>
      <c r="L230" s="30">
        <f t="shared" si="194"/>
        <v>0</v>
      </c>
      <c r="M230" s="30">
        <f t="shared" si="149"/>
        <v>754.37275</v>
      </c>
      <c r="N230" s="30">
        <f t="shared" si="150"/>
        <v>95.2</v>
      </c>
      <c r="O230" s="31">
        <f t="shared" si="151"/>
        <v>95.2</v>
      </c>
      <c r="P230" s="65">
        <f>P231</f>
        <v>975.24815999999998</v>
      </c>
      <c r="Q230" s="65"/>
      <c r="R230" s="65"/>
      <c r="S230" s="83">
        <f t="shared" si="143"/>
        <v>1729.6209100000001</v>
      </c>
      <c r="T230" s="83">
        <f t="shared" si="144"/>
        <v>95.2</v>
      </c>
      <c r="U230" s="83">
        <f t="shared" si="145"/>
        <v>95.2</v>
      </c>
      <c r="V230" s="83"/>
      <c r="W230" s="83"/>
      <c r="X230" s="83"/>
      <c r="Y230" s="83">
        <f t="shared" si="186"/>
        <v>1729.6209100000001</v>
      </c>
      <c r="Z230" s="83">
        <f t="shared" si="187"/>
        <v>95.2</v>
      </c>
      <c r="AA230" s="83">
        <f t="shared" si="188"/>
        <v>95.2</v>
      </c>
    </row>
    <row r="231" spans="1:27" s="3" customFormat="1" x14ac:dyDescent="0.2">
      <c r="A231" s="23" t="s">
        <v>155</v>
      </c>
      <c r="B231" s="26" t="s">
        <v>154</v>
      </c>
      <c r="C231" s="27" t="s">
        <v>3</v>
      </c>
      <c r="D231" s="26" t="s">
        <v>2</v>
      </c>
      <c r="E231" s="28" t="s">
        <v>200</v>
      </c>
      <c r="F231" s="29">
        <v>610</v>
      </c>
      <c r="G231" s="30">
        <v>400</v>
      </c>
      <c r="H231" s="30">
        <v>95.2</v>
      </c>
      <c r="I231" s="30">
        <v>95.2</v>
      </c>
      <c r="J231" s="30">
        <f>207.24275+22.47+124.66</f>
        <v>354.37275</v>
      </c>
      <c r="K231" s="30">
        <v>0</v>
      </c>
      <c r="L231" s="30">
        <v>0</v>
      </c>
      <c r="M231" s="30">
        <f t="shared" si="149"/>
        <v>754.37275</v>
      </c>
      <c r="N231" s="30">
        <f t="shared" si="150"/>
        <v>95.2</v>
      </c>
      <c r="O231" s="31">
        <f t="shared" si="151"/>
        <v>95.2</v>
      </c>
      <c r="P231" s="65">
        <f>-124.66+397.74726+299.94+341.52496+60.69594</f>
        <v>975.24815999999998</v>
      </c>
      <c r="Q231" s="65"/>
      <c r="R231" s="65"/>
      <c r="S231" s="83">
        <f t="shared" si="143"/>
        <v>1729.6209100000001</v>
      </c>
      <c r="T231" s="83">
        <f t="shared" si="144"/>
        <v>95.2</v>
      </c>
      <c r="U231" s="83">
        <f t="shared" si="145"/>
        <v>95.2</v>
      </c>
      <c r="V231" s="83"/>
      <c r="W231" s="83"/>
      <c r="X231" s="83"/>
      <c r="Y231" s="83">
        <f t="shared" si="186"/>
        <v>1729.6209100000001</v>
      </c>
      <c r="Z231" s="83">
        <f t="shared" si="187"/>
        <v>95.2</v>
      </c>
      <c r="AA231" s="83">
        <f t="shared" si="188"/>
        <v>95.2</v>
      </c>
    </row>
    <row r="232" spans="1:27" s="3" customFormat="1" ht="45" x14ac:dyDescent="0.2">
      <c r="A232" s="23" t="s">
        <v>365</v>
      </c>
      <c r="B232" s="26" t="s">
        <v>154</v>
      </c>
      <c r="C232" s="27" t="s">
        <v>3</v>
      </c>
      <c r="D232" s="26" t="s">
        <v>2</v>
      </c>
      <c r="E232" s="28">
        <v>84060</v>
      </c>
      <c r="F232" s="29"/>
      <c r="G232" s="30">
        <f>G233</f>
        <v>1502.7</v>
      </c>
      <c r="H232" s="30">
        <f t="shared" ref="H232:I233" si="196">H233</f>
        <v>1502.7</v>
      </c>
      <c r="I232" s="30">
        <f t="shared" si="196"/>
        <v>1502.7</v>
      </c>
      <c r="J232" s="30"/>
      <c r="K232" s="30"/>
      <c r="L232" s="30"/>
      <c r="M232" s="30">
        <f t="shared" si="149"/>
        <v>1502.7</v>
      </c>
      <c r="N232" s="30">
        <f t="shared" si="150"/>
        <v>1502.7</v>
      </c>
      <c r="O232" s="31">
        <f t="shared" si="151"/>
        <v>1502.7</v>
      </c>
      <c r="P232" s="65"/>
      <c r="Q232" s="65"/>
      <c r="R232" s="65"/>
      <c r="S232" s="83">
        <f t="shared" si="143"/>
        <v>1502.7</v>
      </c>
      <c r="T232" s="83">
        <f t="shared" si="144"/>
        <v>1502.7</v>
      </c>
      <c r="U232" s="83">
        <f t="shared" si="145"/>
        <v>1502.7</v>
      </c>
      <c r="V232" s="83"/>
      <c r="W232" s="83"/>
      <c r="X232" s="83"/>
      <c r="Y232" s="83">
        <f t="shared" si="186"/>
        <v>1502.7</v>
      </c>
      <c r="Z232" s="83">
        <f t="shared" si="187"/>
        <v>1502.7</v>
      </c>
      <c r="AA232" s="83">
        <f t="shared" si="188"/>
        <v>1502.7</v>
      </c>
    </row>
    <row r="233" spans="1:27" s="3" customFormat="1" ht="22.5" x14ac:dyDescent="0.2">
      <c r="A233" s="23" t="s">
        <v>81</v>
      </c>
      <c r="B233" s="26" t="s">
        <v>154</v>
      </c>
      <c r="C233" s="27" t="s">
        <v>3</v>
      </c>
      <c r="D233" s="26" t="s">
        <v>2</v>
      </c>
      <c r="E233" s="28">
        <v>84060</v>
      </c>
      <c r="F233" s="29">
        <v>600</v>
      </c>
      <c r="G233" s="30">
        <f>G234</f>
        <v>1502.7</v>
      </c>
      <c r="H233" s="30">
        <f t="shared" si="196"/>
        <v>1502.7</v>
      </c>
      <c r="I233" s="30">
        <f t="shared" si="196"/>
        <v>1502.7</v>
      </c>
      <c r="J233" s="30"/>
      <c r="K233" s="30"/>
      <c r="L233" s="30"/>
      <c r="M233" s="30">
        <f t="shared" si="149"/>
        <v>1502.7</v>
      </c>
      <c r="N233" s="30">
        <f t="shared" si="150"/>
        <v>1502.7</v>
      </c>
      <c r="O233" s="31">
        <f t="shared" si="151"/>
        <v>1502.7</v>
      </c>
      <c r="P233" s="65"/>
      <c r="Q233" s="65"/>
      <c r="R233" s="65"/>
      <c r="S233" s="83">
        <f t="shared" si="143"/>
        <v>1502.7</v>
      </c>
      <c r="T233" s="83">
        <f t="shared" si="144"/>
        <v>1502.7</v>
      </c>
      <c r="U233" s="83">
        <f t="shared" si="145"/>
        <v>1502.7</v>
      </c>
      <c r="V233" s="83"/>
      <c r="W233" s="83"/>
      <c r="X233" s="83"/>
      <c r="Y233" s="83">
        <f t="shared" si="186"/>
        <v>1502.7</v>
      </c>
      <c r="Z233" s="83">
        <f t="shared" si="187"/>
        <v>1502.7</v>
      </c>
      <c r="AA233" s="83">
        <f t="shared" si="188"/>
        <v>1502.7</v>
      </c>
    </row>
    <row r="234" spans="1:27" s="3" customFormat="1" x14ac:dyDescent="0.2">
      <c r="A234" s="23" t="s">
        <v>155</v>
      </c>
      <c r="B234" s="26" t="s">
        <v>154</v>
      </c>
      <c r="C234" s="27" t="s">
        <v>3</v>
      </c>
      <c r="D234" s="26" t="s">
        <v>2</v>
      </c>
      <c r="E234" s="28">
        <v>84060</v>
      </c>
      <c r="F234" s="29">
        <v>610</v>
      </c>
      <c r="G234" s="30">
        <v>1502.7</v>
      </c>
      <c r="H234" s="30">
        <v>1502.7</v>
      </c>
      <c r="I234" s="30">
        <v>1502.7</v>
      </c>
      <c r="J234" s="30"/>
      <c r="K234" s="30"/>
      <c r="L234" s="30"/>
      <c r="M234" s="30">
        <f t="shared" si="149"/>
        <v>1502.7</v>
      </c>
      <c r="N234" s="30">
        <f t="shared" si="150"/>
        <v>1502.7</v>
      </c>
      <c r="O234" s="31">
        <f t="shared" si="151"/>
        <v>1502.7</v>
      </c>
      <c r="P234" s="65"/>
      <c r="Q234" s="65"/>
      <c r="R234" s="65"/>
      <c r="S234" s="83">
        <f t="shared" si="143"/>
        <v>1502.7</v>
      </c>
      <c r="T234" s="83">
        <f t="shared" si="144"/>
        <v>1502.7</v>
      </c>
      <c r="U234" s="83">
        <f t="shared" si="145"/>
        <v>1502.7</v>
      </c>
      <c r="V234" s="83"/>
      <c r="W234" s="83"/>
      <c r="X234" s="83"/>
      <c r="Y234" s="83">
        <f t="shared" si="186"/>
        <v>1502.7</v>
      </c>
      <c r="Z234" s="83">
        <f t="shared" si="187"/>
        <v>1502.7</v>
      </c>
      <c r="AA234" s="83">
        <f t="shared" si="188"/>
        <v>1502.7</v>
      </c>
    </row>
    <row r="235" spans="1:27" s="3" customFormat="1" ht="45" x14ac:dyDescent="0.2">
      <c r="A235" s="23" t="s">
        <v>170</v>
      </c>
      <c r="B235" s="26" t="s">
        <v>154</v>
      </c>
      <c r="C235" s="27" t="s">
        <v>3</v>
      </c>
      <c r="D235" s="26" t="s">
        <v>2</v>
      </c>
      <c r="E235" s="28" t="s">
        <v>169</v>
      </c>
      <c r="F235" s="29" t="s">
        <v>7</v>
      </c>
      <c r="G235" s="30">
        <f t="shared" ref="G235:I235" si="197">G236</f>
        <v>350</v>
      </c>
      <c r="H235" s="30">
        <f t="shared" si="197"/>
        <v>350</v>
      </c>
      <c r="I235" s="30">
        <f t="shared" si="197"/>
        <v>350</v>
      </c>
      <c r="J235" s="30"/>
      <c r="K235" s="30"/>
      <c r="L235" s="30"/>
      <c r="M235" s="30">
        <f t="shared" si="149"/>
        <v>350</v>
      </c>
      <c r="N235" s="30">
        <f t="shared" si="150"/>
        <v>350</v>
      </c>
      <c r="O235" s="31">
        <f t="shared" si="151"/>
        <v>350</v>
      </c>
      <c r="P235" s="65"/>
      <c r="Q235" s="65"/>
      <c r="R235" s="65"/>
      <c r="S235" s="83">
        <f t="shared" si="143"/>
        <v>350</v>
      </c>
      <c r="T235" s="83">
        <f t="shared" si="144"/>
        <v>350</v>
      </c>
      <c r="U235" s="83">
        <f t="shared" si="145"/>
        <v>350</v>
      </c>
      <c r="V235" s="83"/>
      <c r="W235" s="83"/>
      <c r="X235" s="83"/>
      <c r="Y235" s="83">
        <f t="shared" si="186"/>
        <v>350</v>
      </c>
      <c r="Z235" s="83">
        <f t="shared" si="187"/>
        <v>350</v>
      </c>
      <c r="AA235" s="83">
        <f t="shared" si="188"/>
        <v>350</v>
      </c>
    </row>
    <row r="236" spans="1:27" s="3" customFormat="1" ht="22.5" x14ac:dyDescent="0.2">
      <c r="A236" s="23" t="s">
        <v>81</v>
      </c>
      <c r="B236" s="26" t="s">
        <v>154</v>
      </c>
      <c r="C236" s="27" t="s">
        <v>3</v>
      </c>
      <c r="D236" s="26" t="s">
        <v>2</v>
      </c>
      <c r="E236" s="28" t="s">
        <v>169</v>
      </c>
      <c r="F236" s="29">
        <v>600</v>
      </c>
      <c r="G236" s="30">
        <f t="shared" ref="G236:I236" si="198">G237</f>
        <v>350</v>
      </c>
      <c r="H236" s="30">
        <f t="shared" si="198"/>
        <v>350</v>
      </c>
      <c r="I236" s="30">
        <f t="shared" si="198"/>
        <v>350</v>
      </c>
      <c r="J236" s="30"/>
      <c r="K236" s="30"/>
      <c r="L236" s="30"/>
      <c r="M236" s="30">
        <f t="shared" si="149"/>
        <v>350</v>
      </c>
      <c r="N236" s="30">
        <f t="shared" si="150"/>
        <v>350</v>
      </c>
      <c r="O236" s="31">
        <f t="shared" si="151"/>
        <v>350</v>
      </c>
      <c r="P236" s="65"/>
      <c r="Q236" s="65"/>
      <c r="R236" s="65"/>
      <c r="S236" s="83">
        <f t="shared" si="143"/>
        <v>350</v>
      </c>
      <c r="T236" s="83">
        <f t="shared" si="144"/>
        <v>350</v>
      </c>
      <c r="U236" s="83">
        <f t="shared" si="145"/>
        <v>350</v>
      </c>
      <c r="V236" s="83"/>
      <c r="W236" s="83"/>
      <c r="X236" s="83"/>
      <c r="Y236" s="83">
        <f t="shared" si="186"/>
        <v>350</v>
      </c>
      <c r="Z236" s="83">
        <f t="shared" si="187"/>
        <v>350</v>
      </c>
      <c r="AA236" s="83">
        <f t="shared" si="188"/>
        <v>350</v>
      </c>
    </row>
    <row r="237" spans="1:27" s="3" customFormat="1" ht="22.5" x14ac:dyDescent="0.2">
      <c r="A237" s="23" t="s">
        <v>80</v>
      </c>
      <c r="B237" s="26" t="s">
        <v>154</v>
      </c>
      <c r="C237" s="27" t="s">
        <v>3</v>
      </c>
      <c r="D237" s="26" t="s">
        <v>2</v>
      </c>
      <c r="E237" s="28" t="s">
        <v>169</v>
      </c>
      <c r="F237" s="29">
        <v>630</v>
      </c>
      <c r="G237" s="30">
        <v>350</v>
      </c>
      <c r="H237" s="30">
        <v>350</v>
      </c>
      <c r="I237" s="30">
        <v>350</v>
      </c>
      <c r="J237" s="30"/>
      <c r="K237" s="30"/>
      <c r="L237" s="30"/>
      <c r="M237" s="30">
        <f t="shared" si="149"/>
        <v>350</v>
      </c>
      <c r="N237" s="30">
        <f t="shared" si="150"/>
        <v>350</v>
      </c>
      <c r="O237" s="31">
        <f t="shared" si="151"/>
        <v>350</v>
      </c>
      <c r="P237" s="65"/>
      <c r="Q237" s="65"/>
      <c r="R237" s="65"/>
      <c r="S237" s="83">
        <f t="shared" si="143"/>
        <v>350</v>
      </c>
      <c r="T237" s="83">
        <f t="shared" si="144"/>
        <v>350</v>
      </c>
      <c r="U237" s="83">
        <f t="shared" si="145"/>
        <v>350</v>
      </c>
      <c r="V237" s="83"/>
      <c r="W237" s="83"/>
      <c r="X237" s="83"/>
      <c r="Y237" s="83">
        <f t="shared" si="186"/>
        <v>350</v>
      </c>
      <c r="Z237" s="83">
        <f t="shared" si="187"/>
        <v>350</v>
      </c>
      <c r="AA237" s="83">
        <f t="shared" si="188"/>
        <v>350</v>
      </c>
    </row>
    <row r="238" spans="1:27" s="3" customFormat="1" ht="45" x14ac:dyDescent="0.2">
      <c r="A238" s="23" t="s">
        <v>272</v>
      </c>
      <c r="B238" s="26" t="s">
        <v>154</v>
      </c>
      <c r="C238" s="27" t="s">
        <v>3</v>
      </c>
      <c r="D238" s="26" t="s">
        <v>2</v>
      </c>
      <c r="E238" s="28" t="s">
        <v>168</v>
      </c>
      <c r="F238" s="29" t="s">
        <v>7</v>
      </c>
      <c r="G238" s="30">
        <f t="shared" ref="G238:I239" si="199">G239</f>
        <v>279</v>
      </c>
      <c r="H238" s="30">
        <f t="shared" si="199"/>
        <v>279</v>
      </c>
      <c r="I238" s="30">
        <f t="shared" si="199"/>
        <v>279</v>
      </c>
      <c r="J238" s="30"/>
      <c r="K238" s="30"/>
      <c r="L238" s="30"/>
      <c r="M238" s="30">
        <f t="shared" si="149"/>
        <v>279</v>
      </c>
      <c r="N238" s="30">
        <f t="shared" si="150"/>
        <v>279</v>
      </c>
      <c r="O238" s="31">
        <f t="shared" si="151"/>
        <v>279</v>
      </c>
      <c r="P238" s="65"/>
      <c r="Q238" s="65"/>
      <c r="R238" s="65"/>
      <c r="S238" s="83">
        <f t="shared" si="143"/>
        <v>279</v>
      </c>
      <c r="T238" s="83">
        <f t="shared" si="144"/>
        <v>279</v>
      </c>
      <c r="U238" s="83">
        <f t="shared" si="145"/>
        <v>279</v>
      </c>
      <c r="V238" s="83"/>
      <c r="W238" s="83"/>
      <c r="X238" s="83"/>
      <c r="Y238" s="83">
        <f t="shared" si="186"/>
        <v>279</v>
      </c>
      <c r="Z238" s="83">
        <f t="shared" si="187"/>
        <v>279</v>
      </c>
      <c r="AA238" s="83">
        <f t="shared" si="188"/>
        <v>279</v>
      </c>
    </row>
    <row r="239" spans="1:27" s="3" customFormat="1" ht="22.5" x14ac:dyDescent="0.2">
      <c r="A239" s="23" t="s">
        <v>81</v>
      </c>
      <c r="B239" s="26" t="s">
        <v>154</v>
      </c>
      <c r="C239" s="27" t="s">
        <v>3</v>
      </c>
      <c r="D239" s="26" t="s">
        <v>2</v>
      </c>
      <c r="E239" s="28" t="s">
        <v>168</v>
      </c>
      <c r="F239" s="29">
        <v>600</v>
      </c>
      <c r="G239" s="30">
        <f>G240</f>
        <v>279</v>
      </c>
      <c r="H239" s="30">
        <f t="shared" si="199"/>
        <v>279</v>
      </c>
      <c r="I239" s="30">
        <f t="shared" si="199"/>
        <v>279</v>
      </c>
      <c r="J239" s="30"/>
      <c r="K239" s="30"/>
      <c r="L239" s="30"/>
      <c r="M239" s="30">
        <f t="shared" si="149"/>
        <v>279</v>
      </c>
      <c r="N239" s="30">
        <f t="shared" si="150"/>
        <v>279</v>
      </c>
      <c r="O239" s="31">
        <f t="shared" si="151"/>
        <v>279</v>
      </c>
      <c r="P239" s="65"/>
      <c r="Q239" s="65"/>
      <c r="R239" s="65"/>
      <c r="S239" s="83">
        <f t="shared" si="143"/>
        <v>279</v>
      </c>
      <c r="T239" s="83">
        <f t="shared" si="144"/>
        <v>279</v>
      </c>
      <c r="U239" s="83">
        <f t="shared" si="145"/>
        <v>279</v>
      </c>
      <c r="V239" s="83"/>
      <c r="W239" s="83"/>
      <c r="X239" s="83"/>
      <c r="Y239" s="83">
        <f t="shared" si="186"/>
        <v>279</v>
      </c>
      <c r="Z239" s="83">
        <f t="shared" si="187"/>
        <v>279</v>
      </c>
      <c r="AA239" s="83">
        <f t="shared" si="188"/>
        <v>279</v>
      </c>
    </row>
    <row r="240" spans="1:27" s="3" customFormat="1" x14ac:dyDescent="0.2">
      <c r="A240" s="23" t="s">
        <v>155</v>
      </c>
      <c r="B240" s="26" t="s">
        <v>154</v>
      </c>
      <c r="C240" s="27" t="s">
        <v>3</v>
      </c>
      <c r="D240" s="26" t="s">
        <v>2</v>
      </c>
      <c r="E240" s="28" t="s">
        <v>168</v>
      </c>
      <c r="F240" s="29">
        <v>610</v>
      </c>
      <c r="G240" s="30">
        <v>279</v>
      </c>
      <c r="H240" s="30">
        <v>279</v>
      </c>
      <c r="I240" s="30">
        <v>279</v>
      </c>
      <c r="J240" s="30"/>
      <c r="K240" s="30"/>
      <c r="L240" s="30"/>
      <c r="M240" s="30">
        <f t="shared" si="149"/>
        <v>279</v>
      </c>
      <c r="N240" s="30">
        <f t="shared" si="150"/>
        <v>279</v>
      </c>
      <c r="O240" s="31">
        <f t="shared" si="151"/>
        <v>279</v>
      </c>
      <c r="P240" s="65"/>
      <c r="Q240" s="65"/>
      <c r="R240" s="65"/>
      <c r="S240" s="83">
        <f t="shared" si="143"/>
        <v>279</v>
      </c>
      <c r="T240" s="83">
        <f t="shared" si="144"/>
        <v>279</v>
      </c>
      <c r="U240" s="83">
        <f t="shared" si="145"/>
        <v>279</v>
      </c>
      <c r="V240" s="83"/>
      <c r="W240" s="83"/>
      <c r="X240" s="83"/>
      <c r="Y240" s="83">
        <f t="shared" si="186"/>
        <v>279</v>
      </c>
      <c r="Z240" s="83">
        <f t="shared" si="187"/>
        <v>279</v>
      </c>
      <c r="AA240" s="83">
        <f t="shared" si="188"/>
        <v>279</v>
      </c>
    </row>
    <row r="241" spans="1:27" s="3" customFormat="1" ht="33.75" x14ac:dyDescent="0.2">
      <c r="A241" s="23" t="s">
        <v>167</v>
      </c>
      <c r="B241" s="26" t="s">
        <v>154</v>
      </c>
      <c r="C241" s="27" t="s">
        <v>3</v>
      </c>
      <c r="D241" s="26" t="s">
        <v>2</v>
      </c>
      <c r="E241" s="28" t="s">
        <v>165</v>
      </c>
      <c r="F241" s="29" t="s">
        <v>7</v>
      </c>
      <c r="G241" s="30">
        <f t="shared" ref="G241:I241" si="200">G242</f>
        <v>144</v>
      </c>
      <c r="H241" s="30">
        <f t="shared" si="200"/>
        <v>216</v>
      </c>
      <c r="I241" s="30">
        <f t="shared" si="200"/>
        <v>216</v>
      </c>
      <c r="J241" s="30"/>
      <c r="K241" s="30"/>
      <c r="L241" s="30"/>
      <c r="M241" s="30">
        <f t="shared" si="149"/>
        <v>144</v>
      </c>
      <c r="N241" s="30">
        <f t="shared" si="150"/>
        <v>216</v>
      </c>
      <c r="O241" s="31">
        <f t="shared" si="151"/>
        <v>216</v>
      </c>
      <c r="P241" s="65"/>
      <c r="Q241" s="65"/>
      <c r="R241" s="65"/>
      <c r="S241" s="83">
        <f t="shared" si="143"/>
        <v>144</v>
      </c>
      <c r="T241" s="83">
        <f t="shared" si="144"/>
        <v>216</v>
      </c>
      <c r="U241" s="83">
        <f t="shared" si="145"/>
        <v>216</v>
      </c>
      <c r="V241" s="83"/>
      <c r="W241" s="83"/>
      <c r="X241" s="83"/>
      <c r="Y241" s="83">
        <f t="shared" si="186"/>
        <v>144</v>
      </c>
      <c r="Z241" s="83">
        <f t="shared" si="187"/>
        <v>216</v>
      </c>
      <c r="AA241" s="83">
        <f t="shared" si="188"/>
        <v>216</v>
      </c>
    </row>
    <row r="242" spans="1:27" s="3" customFormat="1" x14ac:dyDescent="0.2">
      <c r="A242" s="23" t="s">
        <v>40</v>
      </c>
      <c r="B242" s="26" t="s">
        <v>154</v>
      </c>
      <c r="C242" s="27" t="s">
        <v>3</v>
      </c>
      <c r="D242" s="26" t="s">
        <v>2</v>
      </c>
      <c r="E242" s="28" t="s">
        <v>165</v>
      </c>
      <c r="F242" s="29">
        <v>300</v>
      </c>
      <c r="G242" s="30">
        <f t="shared" ref="G242:I242" si="201">G243</f>
        <v>144</v>
      </c>
      <c r="H242" s="30">
        <f t="shared" si="201"/>
        <v>216</v>
      </c>
      <c r="I242" s="30">
        <f t="shared" si="201"/>
        <v>216</v>
      </c>
      <c r="J242" s="30"/>
      <c r="K242" s="30"/>
      <c r="L242" s="30"/>
      <c r="M242" s="30">
        <f t="shared" si="149"/>
        <v>144</v>
      </c>
      <c r="N242" s="30">
        <f t="shared" si="150"/>
        <v>216</v>
      </c>
      <c r="O242" s="31">
        <f t="shared" si="151"/>
        <v>216</v>
      </c>
      <c r="P242" s="65"/>
      <c r="Q242" s="65"/>
      <c r="R242" s="65"/>
      <c r="S242" s="83">
        <f t="shared" si="143"/>
        <v>144</v>
      </c>
      <c r="T242" s="83">
        <f t="shared" si="144"/>
        <v>216</v>
      </c>
      <c r="U242" s="83">
        <f t="shared" si="145"/>
        <v>216</v>
      </c>
      <c r="V242" s="83"/>
      <c r="W242" s="83"/>
      <c r="X242" s="83"/>
      <c r="Y242" s="83">
        <f t="shared" si="186"/>
        <v>144</v>
      </c>
      <c r="Z242" s="83">
        <f t="shared" si="187"/>
        <v>216</v>
      </c>
      <c r="AA242" s="83">
        <f t="shared" si="188"/>
        <v>216</v>
      </c>
    </row>
    <row r="243" spans="1:27" s="3" customFormat="1" x14ac:dyDescent="0.2">
      <c r="A243" s="23" t="s">
        <v>166</v>
      </c>
      <c r="B243" s="26" t="s">
        <v>154</v>
      </c>
      <c r="C243" s="27" t="s">
        <v>3</v>
      </c>
      <c r="D243" s="26" t="s">
        <v>2</v>
      </c>
      <c r="E243" s="28" t="s">
        <v>165</v>
      </c>
      <c r="F243" s="29">
        <v>340</v>
      </c>
      <c r="G243" s="30">
        <v>144</v>
      </c>
      <c r="H243" s="30">
        <v>216</v>
      </c>
      <c r="I243" s="30">
        <v>216</v>
      </c>
      <c r="J243" s="30"/>
      <c r="K243" s="30"/>
      <c r="L243" s="30"/>
      <c r="M243" s="30">
        <f t="shared" si="149"/>
        <v>144</v>
      </c>
      <c r="N243" s="30">
        <f t="shared" si="150"/>
        <v>216</v>
      </c>
      <c r="O243" s="31">
        <f t="shared" si="151"/>
        <v>216</v>
      </c>
      <c r="P243" s="65"/>
      <c r="Q243" s="65"/>
      <c r="R243" s="65"/>
      <c r="S243" s="83">
        <f t="shared" si="143"/>
        <v>144</v>
      </c>
      <c r="T243" s="83">
        <f t="shared" si="144"/>
        <v>216</v>
      </c>
      <c r="U243" s="83">
        <f t="shared" si="145"/>
        <v>216</v>
      </c>
      <c r="V243" s="83"/>
      <c r="W243" s="83"/>
      <c r="X243" s="83"/>
      <c r="Y243" s="83">
        <f t="shared" si="186"/>
        <v>144</v>
      </c>
      <c r="Z243" s="83">
        <f t="shared" si="187"/>
        <v>216</v>
      </c>
      <c r="AA243" s="83">
        <f t="shared" si="188"/>
        <v>216</v>
      </c>
    </row>
    <row r="244" spans="1:27" s="3" customFormat="1" ht="45" x14ac:dyDescent="0.2">
      <c r="A244" s="23" t="s">
        <v>190</v>
      </c>
      <c r="B244" s="26" t="s">
        <v>154</v>
      </c>
      <c r="C244" s="27" t="s">
        <v>3</v>
      </c>
      <c r="D244" s="26" t="s">
        <v>2</v>
      </c>
      <c r="E244" s="28" t="s">
        <v>189</v>
      </c>
      <c r="F244" s="29" t="s">
        <v>7</v>
      </c>
      <c r="G244" s="30">
        <f t="shared" ref="G244:I244" si="202">G245</f>
        <v>135132.5</v>
      </c>
      <c r="H244" s="30">
        <f t="shared" si="202"/>
        <v>139602</v>
      </c>
      <c r="I244" s="30">
        <f t="shared" si="202"/>
        <v>143477</v>
      </c>
      <c r="J244" s="30"/>
      <c r="K244" s="30"/>
      <c r="L244" s="30"/>
      <c r="M244" s="30">
        <f t="shared" si="149"/>
        <v>135132.5</v>
      </c>
      <c r="N244" s="30">
        <f t="shared" si="150"/>
        <v>139602</v>
      </c>
      <c r="O244" s="31">
        <f t="shared" si="151"/>
        <v>143477</v>
      </c>
      <c r="P244" s="65"/>
      <c r="Q244" s="65"/>
      <c r="R244" s="65"/>
      <c r="S244" s="83">
        <f t="shared" si="143"/>
        <v>135132.5</v>
      </c>
      <c r="T244" s="83">
        <f t="shared" si="144"/>
        <v>139602</v>
      </c>
      <c r="U244" s="83">
        <f t="shared" si="145"/>
        <v>143477</v>
      </c>
      <c r="V244" s="83"/>
      <c r="W244" s="83"/>
      <c r="X244" s="83"/>
      <c r="Y244" s="83">
        <f t="shared" si="186"/>
        <v>135132.5</v>
      </c>
      <c r="Z244" s="83">
        <f t="shared" si="187"/>
        <v>139602</v>
      </c>
      <c r="AA244" s="83">
        <f t="shared" si="188"/>
        <v>143477</v>
      </c>
    </row>
    <row r="245" spans="1:27" s="3" customFormat="1" ht="22.5" x14ac:dyDescent="0.2">
      <c r="A245" s="23" t="s">
        <v>81</v>
      </c>
      <c r="B245" s="26" t="s">
        <v>154</v>
      </c>
      <c r="C245" s="27" t="s">
        <v>3</v>
      </c>
      <c r="D245" s="26" t="s">
        <v>2</v>
      </c>
      <c r="E245" s="28" t="s">
        <v>189</v>
      </c>
      <c r="F245" s="29">
        <v>600</v>
      </c>
      <c r="G245" s="30">
        <f t="shared" ref="G245:I245" si="203">G246</f>
        <v>135132.5</v>
      </c>
      <c r="H245" s="30">
        <f t="shared" si="203"/>
        <v>139602</v>
      </c>
      <c r="I245" s="30">
        <f t="shared" si="203"/>
        <v>143477</v>
      </c>
      <c r="J245" s="30"/>
      <c r="K245" s="30"/>
      <c r="L245" s="30"/>
      <c r="M245" s="30">
        <f t="shared" si="149"/>
        <v>135132.5</v>
      </c>
      <c r="N245" s="30">
        <f t="shared" si="150"/>
        <v>139602</v>
      </c>
      <c r="O245" s="31">
        <f t="shared" si="151"/>
        <v>143477</v>
      </c>
      <c r="P245" s="65"/>
      <c r="Q245" s="65"/>
      <c r="R245" s="65"/>
      <c r="S245" s="83">
        <f t="shared" ref="S245:S317" si="204">M245+P245</f>
        <v>135132.5</v>
      </c>
      <c r="T245" s="83">
        <f t="shared" ref="T245:T317" si="205">N245+Q245</f>
        <v>139602</v>
      </c>
      <c r="U245" s="83">
        <f t="shared" ref="U245:U317" si="206">O245+R245</f>
        <v>143477</v>
      </c>
      <c r="V245" s="83"/>
      <c r="W245" s="83"/>
      <c r="X245" s="83"/>
      <c r="Y245" s="83">
        <f t="shared" si="186"/>
        <v>135132.5</v>
      </c>
      <c r="Z245" s="83">
        <f t="shared" si="187"/>
        <v>139602</v>
      </c>
      <c r="AA245" s="83">
        <f t="shared" si="188"/>
        <v>143477</v>
      </c>
    </row>
    <row r="246" spans="1:27" s="3" customFormat="1" x14ac:dyDescent="0.2">
      <c r="A246" s="23" t="s">
        <v>155</v>
      </c>
      <c r="B246" s="26" t="s">
        <v>154</v>
      </c>
      <c r="C246" s="27" t="s">
        <v>3</v>
      </c>
      <c r="D246" s="26" t="s">
        <v>2</v>
      </c>
      <c r="E246" s="28" t="s">
        <v>189</v>
      </c>
      <c r="F246" s="29">
        <v>610</v>
      </c>
      <c r="G246" s="30">
        <v>135132.5</v>
      </c>
      <c r="H246" s="30">
        <v>139602</v>
      </c>
      <c r="I246" s="30">
        <v>143477</v>
      </c>
      <c r="J246" s="30"/>
      <c r="K246" s="30"/>
      <c r="L246" s="30"/>
      <c r="M246" s="30">
        <f t="shared" si="149"/>
        <v>135132.5</v>
      </c>
      <c r="N246" s="30">
        <f t="shared" si="150"/>
        <v>139602</v>
      </c>
      <c r="O246" s="31">
        <f t="shared" si="151"/>
        <v>143477</v>
      </c>
      <c r="P246" s="65"/>
      <c r="Q246" s="65"/>
      <c r="R246" s="65"/>
      <c r="S246" s="83">
        <f t="shared" si="204"/>
        <v>135132.5</v>
      </c>
      <c r="T246" s="83">
        <f t="shared" si="205"/>
        <v>139602</v>
      </c>
      <c r="U246" s="83">
        <f t="shared" si="206"/>
        <v>143477</v>
      </c>
      <c r="V246" s="83"/>
      <c r="W246" s="83"/>
      <c r="X246" s="83"/>
      <c r="Y246" s="83">
        <f t="shared" si="186"/>
        <v>135132.5</v>
      </c>
      <c r="Z246" s="83">
        <f t="shared" si="187"/>
        <v>139602</v>
      </c>
      <c r="AA246" s="83">
        <f t="shared" si="188"/>
        <v>143477</v>
      </c>
    </row>
    <row r="247" spans="1:27" s="3" customFormat="1" ht="45" x14ac:dyDescent="0.2">
      <c r="A247" s="23" t="s">
        <v>181</v>
      </c>
      <c r="B247" s="26" t="s">
        <v>154</v>
      </c>
      <c r="C247" s="27" t="s">
        <v>3</v>
      </c>
      <c r="D247" s="26" t="s">
        <v>2</v>
      </c>
      <c r="E247" s="28" t="s">
        <v>180</v>
      </c>
      <c r="F247" s="29" t="s">
        <v>7</v>
      </c>
      <c r="G247" s="30">
        <f t="shared" ref="G247:I247" si="207">G248</f>
        <v>37837</v>
      </c>
      <c r="H247" s="30">
        <f t="shared" si="207"/>
        <v>37897.300000000003</v>
      </c>
      <c r="I247" s="30">
        <f t="shared" si="207"/>
        <v>38516.699999999997</v>
      </c>
      <c r="J247" s="30"/>
      <c r="K247" s="30"/>
      <c r="L247" s="30"/>
      <c r="M247" s="30">
        <f t="shared" si="149"/>
        <v>37837</v>
      </c>
      <c r="N247" s="30">
        <f t="shared" si="150"/>
        <v>37897.300000000003</v>
      </c>
      <c r="O247" s="31">
        <f t="shared" si="151"/>
        <v>38516.699999999997</v>
      </c>
      <c r="P247" s="65"/>
      <c r="Q247" s="65"/>
      <c r="R247" s="65"/>
      <c r="S247" s="83">
        <f t="shared" si="204"/>
        <v>37837</v>
      </c>
      <c r="T247" s="83">
        <f t="shared" si="205"/>
        <v>37897.300000000003</v>
      </c>
      <c r="U247" s="83">
        <f t="shared" si="206"/>
        <v>38516.699999999997</v>
      </c>
      <c r="V247" s="83"/>
      <c r="W247" s="83"/>
      <c r="X247" s="83"/>
      <c r="Y247" s="83">
        <f t="shared" si="186"/>
        <v>37837</v>
      </c>
      <c r="Z247" s="83">
        <f t="shared" si="187"/>
        <v>37897.300000000003</v>
      </c>
      <c r="AA247" s="83">
        <f t="shared" si="188"/>
        <v>38516.699999999997</v>
      </c>
    </row>
    <row r="248" spans="1:27" s="3" customFormat="1" ht="22.5" x14ac:dyDescent="0.2">
      <c r="A248" s="23" t="s">
        <v>81</v>
      </c>
      <c r="B248" s="26" t="s">
        <v>154</v>
      </c>
      <c r="C248" s="27" t="s">
        <v>3</v>
      </c>
      <c r="D248" s="26" t="s">
        <v>2</v>
      </c>
      <c r="E248" s="28" t="s">
        <v>180</v>
      </c>
      <c r="F248" s="29">
        <v>600</v>
      </c>
      <c r="G248" s="30">
        <f t="shared" ref="G248:I248" si="208">G249</f>
        <v>37837</v>
      </c>
      <c r="H248" s="30">
        <f t="shared" si="208"/>
        <v>37897.300000000003</v>
      </c>
      <c r="I248" s="30">
        <f t="shared" si="208"/>
        <v>38516.699999999997</v>
      </c>
      <c r="J248" s="30"/>
      <c r="K248" s="30"/>
      <c r="L248" s="30"/>
      <c r="M248" s="30">
        <f t="shared" si="149"/>
        <v>37837</v>
      </c>
      <c r="N248" s="30">
        <f t="shared" si="150"/>
        <v>37897.300000000003</v>
      </c>
      <c r="O248" s="31">
        <f t="shared" si="151"/>
        <v>38516.699999999997</v>
      </c>
      <c r="P248" s="65"/>
      <c r="Q248" s="65"/>
      <c r="R248" s="65"/>
      <c r="S248" s="83">
        <f t="shared" si="204"/>
        <v>37837</v>
      </c>
      <c r="T248" s="83">
        <f t="shared" si="205"/>
        <v>37897.300000000003</v>
      </c>
      <c r="U248" s="83">
        <f t="shared" si="206"/>
        <v>38516.699999999997</v>
      </c>
      <c r="V248" s="83"/>
      <c r="W248" s="83"/>
      <c r="X248" s="83"/>
      <c r="Y248" s="83">
        <f t="shared" si="186"/>
        <v>37837</v>
      </c>
      <c r="Z248" s="83">
        <f t="shared" si="187"/>
        <v>37897.300000000003</v>
      </c>
      <c r="AA248" s="83">
        <f t="shared" si="188"/>
        <v>38516.699999999997</v>
      </c>
    </row>
    <row r="249" spans="1:27" s="3" customFormat="1" x14ac:dyDescent="0.2">
      <c r="A249" s="23" t="s">
        <v>155</v>
      </c>
      <c r="B249" s="26" t="s">
        <v>154</v>
      </c>
      <c r="C249" s="27" t="s">
        <v>3</v>
      </c>
      <c r="D249" s="26" t="s">
        <v>2</v>
      </c>
      <c r="E249" s="28" t="s">
        <v>180</v>
      </c>
      <c r="F249" s="29">
        <v>610</v>
      </c>
      <c r="G249" s="30">
        <f>25004.6+12832.4</f>
        <v>37837</v>
      </c>
      <c r="H249" s="30">
        <f>25004.6+12892.7</f>
        <v>37897.300000000003</v>
      </c>
      <c r="I249" s="30">
        <f>25004.6+13512.1</f>
        <v>38516.699999999997</v>
      </c>
      <c r="J249" s="30"/>
      <c r="K249" s="30"/>
      <c r="L249" s="30"/>
      <c r="M249" s="30">
        <f t="shared" si="149"/>
        <v>37837</v>
      </c>
      <c r="N249" s="30">
        <f t="shared" si="150"/>
        <v>37897.300000000003</v>
      </c>
      <c r="O249" s="31">
        <f t="shared" si="151"/>
        <v>38516.699999999997</v>
      </c>
      <c r="P249" s="65"/>
      <c r="Q249" s="65"/>
      <c r="R249" s="65"/>
      <c r="S249" s="83">
        <f t="shared" si="204"/>
        <v>37837</v>
      </c>
      <c r="T249" s="83">
        <f t="shared" si="205"/>
        <v>37897.300000000003</v>
      </c>
      <c r="U249" s="83">
        <f t="shared" si="206"/>
        <v>38516.699999999997</v>
      </c>
      <c r="V249" s="83"/>
      <c r="W249" s="83"/>
      <c r="X249" s="83"/>
      <c r="Y249" s="83">
        <f t="shared" si="186"/>
        <v>37837</v>
      </c>
      <c r="Z249" s="83">
        <f t="shared" si="187"/>
        <v>37897.300000000003</v>
      </c>
      <c r="AA249" s="83">
        <f t="shared" si="188"/>
        <v>38516.699999999997</v>
      </c>
    </row>
    <row r="250" spans="1:27" s="3" customFormat="1" ht="33.75" x14ac:dyDescent="0.2">
      <c r="A250" s="23" t="s">
        <v>199</v>
      </c>
      <c r="B250" s="26" t="s">
        <v>154</v>
      </c>
      <c r="C250" s="27" t="s">
        <v>3</v>
      </c>
      <c r="D250" s="26" t="s">
        <v>2</v>
      </c>
      <c r="E250" s="28" t="s">
        <v>198</v>
      </c>
      <c r="F250" s="29" t="s">
        <v>7</v>
      </c>
      <c r="G250" s="30">
        <f t="shared" ref="G250:I250" si="209">G251</f>
        <v>70459.199999999997</v>
      </c>
      <c r="H250" s="30">
        <f t="shared" si="209"/>
        <v>72861.3</v>
      </c>
      <c r="I250" s="30">
        <f t="shared" si="209"/>
        <v>76404.899999999994</v>
      </c>
      <c r="J250" s="30"/>
      <c r="K250" s="30"/>
      <c r="L250" s="30"/>
      <c r="M250" s="30">
        <f t="shared" si="149"/>
        <v>70459.199999999997</v>
      </c>
      <c r="N250" s="30">
        <f t="shared" si="150"/>
        <v>72861.3</v>
      </c>
      <c r="O250" s="31">
        <f t="shared" si="151"/>
        <v>76404.899999999994</v>
      </c>
      <c r="P250" s="65"/>
      <c r="Q250" s="65"/>
      <c r="R250" s="65"/>
      <c r="S250" s="83">
        <f t="shared" si="204"/>
        <v>70459.199999999997</v>
      </c>
      <c r="T250" s="83">
        <f t="shared" si="205"/>
        <v>72861.3</v>
      </c>
      <c r="U250" s="83">
        <f t="shared" si="206"/>
        <v>76404.899999999994</v>
      </c>
      <c r="V250" s="83"/>
      <c r="W250" s="83"/>
      <c r="X250" s="83"/>
      <c r="Y250" s="83">
        <f t="shared" si="186"/>
        <v>70459.199999999997</v>
      </c>
      <c r="Z250" s="83">
        <f t="shared" si="187"/>
        <v>72861.3</v>
      </c>
      <c r="AA250" s="83">
        <f t="shared" si="188"/>
        <v>76404.899999999994</v>
      </c>
    </row>
    <row r="251" spans="1:27" s="3" customFormat="1" ht="22.5" x14ac:dyDescent="0.2">
      <c r="A251" s="23" t="s">
        <v>81</v>
      </c>
      <c r="B251" s="26" t="s">
        <v>154</v>
      </c>
      <c r="C251" s="27" t="s">
        <v>3</v>
      </c>
      <c r="D251" s="26" t="s">
        <v>2</v>
      </c>
      <c r="E251" s="28" t="s">
        <v>198</v>
      </c>
      <c r="F251" s="29">
        <v>600</v>
      </c>
      <c r="G251" s="30">
        <f t="shared" ref="G251:I251" si="210">G252</f>
        <v>70459.199999999997</v>
      </c>
      <c r="H251" s="30">
        <f t="shared" si="210"/>
        <v>72861.3</v>
      </c>
      <c r="I251" s="30">
        <f t="shared" si="210"/>
        <v>76404.899999999994</v>
      </c>
      <c r="J251" s="30"/>
      <c r="K251" s="30"/>
      <c r="L251" s="30"/>
      <c r="M251" s="30">
        <f t="shared" si="149"/>
        <v>70459.199999999997</v>
      </c>
      <c r="N251" s="30">
        <f t="shared" si="150"/>
        <v>72861.3</v>
      </c>
      <c r="O251" s="31">
        <f t="shared" si="151"/>
        <v>76404.899999999994</v>
      </c>
      <c r="P251" s="65"/>
      <c r="Q251" s="65"/>
      <c r="R251" s="65"/>
      <c r="S251" s="83">
        <f t="shared" si="204"/>
        <v>70459.199999999997</v>
      </c>
      <c r="T251" s="83">
        <f t="shared" si="205"/>
        <v>72861.3</v>
      </c>
      <c r="U251" s="83">
        <f t="shared" si="206"/>
        <v>76404.899999999994</v>
      </c>
      <c r="V251" s="83"/>
      <c r="W251" s="83"/>
      <c r="X251" s="83"/>
      <c r="Y251" s="83">
        <f t="shared" si="186"/>
        <v>70459.199999999997</v>
      </c>
      <c r="Z251" s="83">
        <f t="shared" si="187"/>
        <v>72861.3</v>
      </c>
      <c r="AA251" s="83">
        <f t="shared" si="188"/>
        <v>76404.899999999994</v>
      </c>
    </row>
    <row r="252" spans="1:27" s="3" customFormat="1" x14ac:dyDescent="0.2">
      <c r="A252" s="23" t="s">
        <v>155</v>
      </c>
      <c r="B252" s="26" t="s">
        <v>154</v>
      </c>
      <c r="C252" s="27" t="s">
        <v>3</v>
      </c>
      <c r="D252" s="26" t="s">
        <v>2</v>
      </c>
      <c r="E252" s="28" t="s">
        <v>198</v>
      </c>
      <c r="F252" s="29">
        <v>610</v>
      </c>
      <c r="G252" s="30">
        <v>70459.199999999997</v>
      </c>
      <c r="H252" s="30">
        <v>72861.3</v>
      </c>
      <c r="I252" s="30">
        <v>76404.899999999994</v>
      </c>
      <c r="J252" s="30"/>
      <c r="K252" s="30"/>
      <c r="L252" s="30"/>
      <c r="M252" s="30">
        <f t="shared" si="149"/>
        <v>70459.199999999997</v>
      </c>
      <c r="N252" s="30">
        <f t="shared" si="150"/>
        <v>72861.3</v>
      </c>
      <c r="O252" s="31">
        <f t="shared" si="151"/>
        <v>76404.899999999994</v>
      </c>
      <c r="P252" s="65"/>
      <c r="Q252" s="65"/>
      <c r="R252" s="65"/>
      <c r="S252" s="83">
        <f t="shared" si="204"/>
        <v>70459.199999999997</v>
      </c>
      <c r="T252" s="83">
        <f t="shared" si="205"/>
        <v>72861.3</v>
      </c>
      <c r="U252" s="83">
        <f t="shared" si="206"/>
        <v>76404.899999999994</v>
      </c>
      <c r="V252" s="83"/>
      <c r="W252" s="83"/>
      <c r="X252" s="83"/>
      <c r="Y252" s="83">
        <f t="shared" si="186"/>
        <v>70459.199999999997</v>
      </c>
      <c r="Z252" s="83">
        <f t="shared" si="187"/>
        <v>72861.3</v>
      </c>
      <c r="AA252" s="83">
        <f t="shared" si="188"/>
        <v>76404.899999999994</v>
      </c>
    </row>
    <row r="253" spans="1:27" s="3" customFormat="1" ht="33.75" x14ac:dyDescent="0.2">
      <c r="A253" s="23" t="s">
        <v>156</v>
      </c>
      <c r="B253" s="26" t="s">
        <v>154</v>
      </c>
      <c r="C253" s="27" t="s">
        <v>3</v>
      </c>
      <c r="D253" s="26" t="s">
        <v>2</v>
      </c>
      <c r="E253" s="28" t="s">
        <v>153</v>
      </c>
      <c r="F253" s="29" t="s">
        <v>7</v>
      </c>
      <c r="G253" s="30">
        <f t="shared" ref="G253:I253" si="211">G254</f>
        <v>528.20000000000005</v>
      </c>
      <c r="H253" s="30">
        <f t="shared" si="211"/>
        <v>538.5</v>
      </c>
      <c r="I253" s="30">
        <f t="shared" si="211"/>
        <v>549.4</v>
      </c>
      <c r="J253" s="30"/>
      <c r="K253" s="30"/>
      <c r="L253" s="30"/>
      <c r="M253" s="30">
        <f t="shared" si="149"/>
        <v>528.20000000000005</v>
      </c>
      <c r="N253" s="30">
        <f t="shared" si="150"/>
        <v>538.5</v>
      </c>
      <c r="O253" s="31">
        <f t="shared" si="151"/>
        <v>549.4</v>
      </c>
      <c r="P253" s="65"/>
      <c r="Q253" s="65"/>
      <c r="R253" s="65"/>
      <c r="S253" s="83">
        <f t="shared" si="204"/>
        <v>528.20000000000005</v>
      </c>
      <c r="T253" s="83">
        <f t="shared" si="205"/>
        <v>538.5</v>
      </c>
      <c r="U253" s="83">
        <f t="shared" si="206"/>
        <v>549.4</v>
      </c>
      <c r="V253" s="83"/>
      <c r="W253" s="83"/>
      <c r="X253" s="83"/>
      <c r="Y253" s="83">
        <f t="shared" si="186"/>
        <v>528.20000000000005</v>
      </c>
      <c r="Z253" s="83">
        <f t="shared" si="187"/>
        <v>538.5</v>
      </c>
      <c r="AA253" s="83">
        <f t="shared" si="188"/>
        <v>549.4</v>
      </c>
    </row>
    <row r="254" spans="1:27" s="3" customFormat="1" ht="22.5" x14ac:dyDescent="0.2">
      <c r="A254" s="23" t="s">
        <v>81</v>
      </c>
      <c r="B254" s="26" t="s">
        <v>154</v>
      </c>
      <c r="C254" s="27" t="s">
        <v>3</v>
      </c>
      <c r="D254" s="26" t="s">
        <v>2</v>
      </c>
      <c r="E254" s="28" t="s">
        <v>153</v>
      </c>
      <c r="F254" s="29">
        <v>600</v>
      </c>
      <c r="G254" s="30">
        <f t="shared" ref="G254:I254" si="212">G255</f>
        <v>528.20000000000005</v>
      </c>
      <c r="H254" s="30">
        <f t="shared" si="212"/>
        <v>538.5</v>
      </c>
      <c r="I254" s="30">
        <f t="shared" si="212"/>
        <v>549.4</v>
      </c>
      <c r="J254" s="30"/>
      <c r="K254" s="30"/>
      <c r="L254" s="30"/>
      <c r="M254" s="30">
        <f t="shared" si="149"/>
        <v>528.20000000000005</v>
      </c>
      <c r="N254" s="30">
        <f t="shared" si="150"/>
        <v>538.5</v>
      </c>
      <c r="O254" s="31">
        <f t="shared" si="151"/>
        <v>549.4</v>
      </c>
      <c r="P254" s="65"/>
      <c r="Q254" s="65"/>
      <c r="R254" s="65"/>
      <c r="S254" s="83">
        <f t="shared" si="204"/>
        <v>528.20000000000005</v>
      </c>
      <c r="T254" s="83">
        <f t="shared" si="205"/>
        <v>538.5</v>
      </c>
      <c r="U254" s="83">
        <f t="shared" si="206"/>
        <v>549.4</v>
      </c>
      <c r="V254" s="83"/>
      <c r="W254" s="83"/>
      <c r="X254" s="83"/>
      <c r="Y254" s="83">
        <f t="shared" si="186"/>
        <v>528.20000000000005</v>
      </c>
      <c r="Z254" s="83">
        <f t="shared" si="187"/>
        <v>538.5</v>
      </c>
      <c r="AA254" s="83">
        <f t="shared" si="188"/>
        <v>549.4</v>
      </c>
    </row>
    <row r="255" spans="1:27" s="3" customFormat="1" x14ac:dyDescent="0.2">
      <c r="A255" s="23" t="s">
        <v>155</v>
      </c>
      <c r="B255" s="26" t="s">
        <v>154</v>
      </c>
      <c r="C255" s="27" t="s">
        <v>3</v>
      </c>
      <c r="D255" s="26" t="s">
        <v>2</v>
      </c>
      <c r="E255" s="28" t="s">
        <v>153</v>
      </c>
      <c r="F255" s="29">
        <v>610</v>
      </c>
      <c r="G255" s="30">
        <v>528.20000000000005</v>
      </c>
      <c r="H255" s="30">
        <v>538.5</v>
      </c>
      <c r="I255" s="30">
        <v>549.4</v>
      </c>
      <c r="J255" s="30"/>
      <c r="K255" s="30"/>
      <c r="L255" s="30"/>
      <c r="M255" s="30">
        <f t="shared" si="149"/>
        <v>528.20000000000005</v>
      </c>
      <c r="N255" s="30">
        <f t="shared" si="150"/>
        <v>538.5</v>
      </c>
      <c r="O255" s="31">
        <f t="shared" si="151"/>
        <v>549.4</v>
      </c>
      <c r="P255" s="65"/>
      <c r="Q255" s="65"/>
      <c r="R255" s="65"/>
      <c r="S255" s="83">
        <f t="shared" si="204"/>
        <v>528.20000000000005</v>
      </c>
      <c r="T255" s="83">
        <f t="shared" si="205"/>
        <v>538.5</v>
      </c>
      <c r="U255" s="83">
        <f t="shared" si="206"/>
        <v>549.4</v>
      </c>
      <c r="V255" s="83"/>
      <c r="W255" s="83"/>
      <c r="X255" s="83"/>
      <c r="Y255" s="83">
        <f t="shared" si="186"/>
        <v>528.20000000000005</v>
      </c>
      <c r="Z255" s="83">
        <f t="shared" si="187"/>
        <v>538.5</v>
      </c>
      <c r="AA255" s="83">
        <f t="shared" si="188"/>
        <v>549.4</v>
      </c>
    </row>
    <row r="256" spans="1:27" s="3" customFormat="1" x14ac:dyDescent="0.2">
      <c r="A256" s="23" t="s">
        <v>177</v>
      </c>
      <c r="B256" s="26" t="s">
        <v>154</v>
      </c>
      <c r="C256" s="27" t="s">
        <v>3</v>
      </c>
      <c r="D256" s="26" t="s">
        <v>2</v>
      </c>
      <c r="E256" s="28" t="s">
        <v>176</v>
      </c>
      <c r="F256" s="29" t="s">
        <v>7</v>
      </c>
      <c r="G256" s="30">
        <f t="shared" ref="G256:I256" si="213">G257</f>
        <v>120</v>
      </c>
      <c r="H256" s="30">
        <f t="shared" si="213"/>
        <v>120</v>
      </c>
      <c r="I256" s="30">
        <f t="shared" si="213"/>
        <v>120</v>
      </c>
      <c r="J256" s="30"/>
      <c r="K256" s="30"/>
      <c r="L256" s="30"/>
      <c r="M256" s="30">
        <f t="shared" si="149"/>
        <v>120</v>
      </c>
      <c r="N256" s="30">
        <f t="shared" si="150"/>
        <v>120</v>
      </c>
      <c r="O256" s="31">
        <f t="shared" si="151"/>
        <v>120</v>
      </c>
      <c r="P256" s="65"/>
      <c r="Q256" s="65"/>
      <c r="R256" s="65"/>
      <c r="S256" s="83">
        <f t="shared" si="204"/>
        <v>120</v>
      </c>
      <c r="T256" s="83">
        <f t="shared" si="205"/>
        <v>120</v>
      </c>
      <c r="U256" s="83">
        <f t="shared" si="206"/>
        <v>120</v>
      </c>
      <c r="V256" s="83"/>
      <c r="W256" s="83"/>
      <c r="X256" s="83"/>
      <c r="Y256" s="83">
        <f t="shared" si="186"/>
        <v>120</v>
      </c>
      <c r="Z256" s="83">
        <f t="shared" si="187"/>
        <v>120</v>
      </c>
      <c r="AA256" s="83">
        <f t="shared" si="188"/>
        <v>120</v>
      </c>
    </row>
    <row r="257" spans="1:27" s="3" customFormat="1" ht="22.5" x14ac:dyDescent="0.2">
      <c r="A257" s="23" t="s">
        <v>81</v>
      </c>
      <c r="B257" s="26" t="s">
        <v>154</v>
      </c>
      <c r="C257" s="27" t="s">
        <v>3</v>
      </c>
      <c r="D257" s="26" t="s">
        <v>2</v>
      </c>
      <c r="E257" s="28" t="s">
        <v>176</v>
      </c>
      <c r="F257" s="29">
        <v>600</v>
      </c>
      <c r="G257" s="30">
        <f t="shared" ref="G257:I257" si="214">G258</f>
        <v>120</v>
      </c>
      <c r="H257" s="30">
        <f t="shared" si="214"/>
        <v>120</v>
      </c>
      <c r="I257" s="30">
        <f t="shared" si="214"/>
        <v>120</v>
      </c>
      <c r="J257" s="30"/>
      <c r="K257" s="30"/>
      <c r="L257" s="30"/>
      <c r="M257" s="30">
        <f t="shared" si="149"/>
        <v>120</v>
      </c>
      <c r="N257" s="30">
        <f t="shared" si="150"/>
        <v>120</v>
      </c>
      <c r="O257" s="31">
        <f t="shared" si="151"/>
        <v>120</v>
      </c>
      <c r="P257" s="65"/>
      <c r="Q257" s="65"/>
      <c r="R257" s="65"/>
      <c r="S257" s="83">
        <f t="shared" si="204"/>
        <v>120</v>
      </c>
      <c r="T257" s="83">
        <f t="shared" si="205"/>
        <v>120</v>
      </c>
      <c r="U257" s="83">
        <f t="shared" si="206"/>
        <v>120</v>
      </c>
      <c r="V257" s="83"/>
      <c r="W257" s="83"/>
      <c r="X257" s="83"/>
      <c r="Y257" s="83">
        <f t="shared" si="186"/>
        <v>120</v>
      </c>
      <c r="Z257" s="83">
        <f t="shared" si="187"/>
        <v>120</v>
      </c>
      <c r="AA257" s="83">
        <f t="shared" si="188"/>
        <v>120</v>
      </c>
    </row>
    <row r="258" spans="1:27" s="3" customFormat="1" x14ac:dyDescent="0.2">
      <c r="A258" s="23" t="s">
        <v>155</v>
      </c>
      <c r="B258" s="26" t="s">
        <v>154</v>
      </c>
      <c r="C258" s="27" t="s">
        <v>3</v>
      </c>
      <c r="D258" s="26" t="s">
        <v>2</v>
      </c>
      <c r="E258" s="28" t="s">
        <v>176</v>
      </c>
      <c r="F258" s="29">
        <v>610</v>
      </c>
      <c r="G258" s="30">
        <v>120</v>
      </c>
      <c r="H258" s="30">
        <v>120</v>
      </c>
      <c r="I258" s="30">
        <v>120</v>
      </c>
      <c r="J258" s="30"/>
      <c r="K258" s="30"/>
      <c r="L258" s="30"/>
      <c r="M258" s="30">
        <f t="shared" ref="M258:M346" si="215">G258+J258</f>
        <v>120</v>
      </c>
      <c r="N258" s="30">
        <f t="shared" ref="N258:N346" si="216">H258+K258</f>
        <v>120</v>
      </c>
      <c r="O258" s="31">
        <f t="shared" ref="O258:O346" si="217">I258+L258</f>
        <v>120</v>
      </c>
      <c r="P258" s="65"/>
      <c r="Q258" s="65"/>
      <c r="R258" s="65"/>
      <c r="S258" s="83">
        <f t="shared" si="204"/>
        <v>120</v>
      </c>
      <c r="T258" s="83">
        <f t="shared" si="205"/>
        <v>120</v>
      </c>
      <c r="U258" s="83">
        <f t="shared" si="206"/>
        <v>120</v>
      </c>
      <c r="V258" s="83"/>
      <c r="W258" s="83"/>
      <c r="X258" s="83"/>
      <c r="Y258" s="83">
        <f t="shared" si="186"/>
        <v>120</v>
      </c>
      <c r="Z258" s="83">
        <f t="shared" si="187"/>
        <v>120</v>
      </c>
      <c r="AA258" s="83">
        <f t="shared" si="188"/>
        <v>120</v>
      </c>
    </row>
    <row r="259" spans="1:27" s="3" customFormat="1" ht="67.5" x14ac:dyDescent="0.2">
      <c r="A259" s="33" t="s">
        <v>258</v>
      </c>
      <c r="B259" s="26" t="s">
        <v>154</v>
      </c>
      <c r="C259" s="27">
        <v>0</v>
      </c>
      <c r="D259" s="26">
        <v>0</v>
      </c>
      <c r="E259" s="28" t="s">
        <v>257</v>
      </c>
      <c r="F259" s="29"/>
      <c r="G259" s="30">
        <f t="shared" ref="G259:I259" si="218">G260</f>
        <v>50</v>
      </c>
      <c r="H259" s="30">
        <f t="shared" si="218"/>
        <v>50</v>
      </c>
      <c r="I259" s="30">
        <f t="shared" si="218"/>
        <v>50</v>
      </c>
      <c r="J259" s="30">
        <f>J260</f>
        <v>-50</v>
      </c>
      <c r="K259" s="30">
        <f t="shared" ref="K259:L260" si="219">K260</f>
        <v>-50</v>
      </c>
      <c r="L259" s="30">
        <f t="shared" si="219"/>
        <v>-50</v>
      </c>
      <c r="M259" s="30">
        <f t="shared" si="215"/>
        <v>0</v>
      </c>
      <c r="N259" s="30">
        <f t="shared" si="216"/>
        <v>0</v>
      </c>
      <c r="O259" s="31">
        <f t="shared" si="217"/>
        <v>0</v>
      </c>
      <c r="P259" s="65"/>
      <c r="Q259" s="65"/>
      <c r="R259" s="65"/>
      <c r="S259" s="83">
        <f t="shared" si="204"/>
        <v>0</v>
      </c>
      <c r="T259" s="83">
        <f t="shared" si="205"/>
        <v>0</v>
      </c>
      <c r="U259" s="83">
        <f t="shared" si="206"/>
        <v>0</v>
      </c>
      <c r="V259" s="83"/>
      <c r="W259" s="83"/>
      <c r="X259" s="83"/>
      <c r="Y259" s="83">
        <f t="shared" si="186"/>
        <v>0</v>
      </c>
      <c r="Z259" s="83">
        <f t="shared" si="187"/>
        <v>0</v>
      </c>
      <c r="AA259" s="83">
        <f t="shared" si="188"/>
        <v>0</v>
      </c>
    </row>
    <row r="260" spans="1:27" s="3" customFormat="1" ht="22.5" x14ac:dyDescent="0.2">
      <c r="A260" s="23" t="s">
        <v>81</v>
      </c>
      <c r="B260" s="26" t="s">
        <v>154</v>
      </c>
      <c r="C260" s="27">
        <v>0</v>
      </c>
      <c r="D260" s="26">
        <v>0</v>
      </c>
      <c r="E260" s="28" t="s">
        <v>257</v>
      </c>
      <c r="F260" s="29">
        <v>600</v>
      </c>
      <c r="G260" s="30">
        <f t="shared" ref="G260:I260" si="220">G261</f>
        <v>50</v>
      </c>
      <c r="H260" s="30">
        <f t="shared" si="220"/>
        <v>50</v>
      </c>
      <c r="I260" s="30">
        <f t="shared" si="220"/>
        <v>50</v>
      </c>
      <c r="J260" s="30">
        <f>J261</f>
        <v>-50</v>
      </c>
      <c r="K260" s="30">
        <f t="shared" si="219"/>
        <v>-50</v>
      </c>
      <c r="L260" s="30">
        <f t="shared" si="219"/>
        <v>-50</v>
      </c>
      <c r="M260" s="30">
        <f t="shared" si="215"/>
        <v>0</v>
      </c>
      <c r="N260" s="30">
        <f t="shared" si="216"/>
        <v>0</v>
      </c>
      <c r="O260" s="31">
        <f t="shared" si="217"/>
        <v>0</v>
      </c>
      <c r="P260" s="65"/>
      <c r="Q260" s="65"/>
      <c r="R260" s="65"/>
      <c r="S260" s="83">
        <f t="shared" si="204"/>
        <v>0</v>
      </c>
      <c r="T260" s="83">
        <f t="shared" si="205"/>
        <v>0</v>
      </c>
      <c r="U260" s="83">
        <f t="shared" si="206"/>
        <v>0</v>
      </c>
      <c r="V260" s="83"/>
      <c r="W260" s="83"/>
      <c r="X260" s="83"/>
      <c r="Y260" s="83">
        <f t="shared" si="186"/>
        <v>0</v>
      </c>
      <c r="Z260" s="83">
        <f t="shared" si="187"/>
        <v>0</v>
      </c>
      <c r="AA260" s="83">
        <f t="shared" si="188"/>
        <v>0</v>
      </c>
    </row>
    <row r="261" spans="1:27" s="3" customFormat="1" x14ac:dyDescent="0.2">
      <c r="A261" s="23" t="s">
        <v>155</v>
      </c>
      <c r="B261" s="26" t="s">
        <v>154</v>
      </c>
      <c r="C261" s="27">
        <v>0</v>
      </c>
      <c r="D261" s="26">
        <v>0</v>
      </c>
      <c r="E261" s="28" t="s">
        <v>257</v>
      </c>
      <c r="F261" s="29">
        <v>610</v>
      </c>
      <c r="G261" s="30">
        <v>50</v>
      </c>
      <c r="H261" s="30">
        <v>50</v>
      </c>
      <c r="I261" s="30">
        <v>50</v>
      </c>
      <c r="J261" s="30">
        <v>-50</v>
      </c>
      <c r="K261" s="30">
        <v>-50</v>
      </c>
      <c r="L261" s="30">
        <v>-50</v>
      </c>
      <c r="M261" s="30">
        <f t="shared" si="215"/>
        <v>0</v>
      </c>
      <c r="N261" s="30">
        <f t="shared" si="216"/>
        <v>0</v>
      </c>
      <c r="O261" s="31">
        <f t="shared" si="217"/>
        <v>0</v>
      </c>
      <c r="P261" s="65"/>
      <c r="Q261" s="65"/>
      <c r="R261" s="65"/>
      <c r="S261" s="83">
        <f t="shared" si="204"/>
        <v>0</v>
      </c>
      <c r="T261" s="83">
        <f t="shared" si="205"/>
        <v>0</v>
      </c>
      <c r="U261" s="83">
        <f t="shared" si="206"/>
        <v>0</v>
      </c>
      <c r="V261" s="83"/>
      <c r="W261" s="83"/>
      <c r="X261" s="83"/>
      <c r="Y261" s="83">
        <f t="shared" si="186"/>
        <v>0</v>
      </c>
      <c r="Z261" s="83">
        <f t="shared" si="187"/>
        <v>0</v>
      </c>
      <c r="AA261" s="83">
        <f t="shared" si="188"/>
        <v>0</v>
      </c>
    </row>
    <row r="262" spans="1:27" s="3" customFormat="1" x14ac:dyDescent="0.2">
      <c r="A262" s="23" t="s">
        <v>286</v>
      </c>
      <c r="B262" s="26" t="s">
        <v>154</v>
      </c>
      <c r="C262" s="27">
        <v>0</v>
      </c>
      <c r="D262" s="26">
        <v>0</v>
      </c>
      <c r="E262" s="28" t="s">
        <v>207</v>
      </c>
      <c r="F262" s="29"/>
      <c r="G262" s="30">
        <f>G263</f>
        <v>0</v>
      </c>
      <c r="H262" s="30">
        <f t="shared" ref="H262:I262" si="221">H263</f>
        <v>0</v>
      </c>
      <c r="I262" s="30">
        <f t="shared" si="221"/>
        <v>0</v>
      </c>
      <c r="J262" s="30">
        <f>J263</f>
        <v>50</v>
      </c>
      <c r="K262" s="30">
        <f t="shared" ref="K262:L262" si="222">K263</f>
        <v>0</v>
      </c>
      <c r="L262" s="30">
        <f t="shared" si="222"/>
        <v>50</v>
      </c>
      <c r="M262" s="30">
        <f t="shared" ref="M262:M264" si="223">G262+J262</f>
        <v>50</v>
      </c>
      <c r="N262" s="30">
        <f t="shared" ref="N262:N264" si="224">H262+K262</f>
        <v>0</v>
      </c>
      <c r="O262" s="31">
        <f t="shared" ref="O262:O264" si="225">I262+L262</f>
        <v>50</v>
      </c>
      <c r="P262" s="65"/>
      <c r="Q262" s="65"/>
      <c r="R262" s="65"/>
      <c r="S262" s="83">
        <f t="shared" si="204"/>
        <v>50</v>
      </c>
      <c r="T262" s="83">
        <f t="shared" si="205"/>
        <v>0</v>
      </c>
      <c r="U262" s="83">
        <f t="shared" si="206"/>
        <v>50</v>
      </c>
      <c r="V262" s="83"/>
      <c r="W262" s="83"/>
      <c r="X262" s="83"/>
      <c r="Y262" s="83">
        <f t="shared" si="186"/>
        <v>50</v>
      </c>
      <c r="Z262" s="83">
        <f t="shared" si="187"/>
        <v>0</v>
      </c>
      <c r="AA262" s="83">
        <f t="shared" si="188"/>
        <v>50</v>
      </c>
    </row>
    <row r="263" spans="1:27" s="3" customFormat="1" ht="22.5" x14ac:dyDescent="0.2">
      <c r="A263" s="23" t="s">
        <v>81</v>
      </c>
      <c r="B263" s="26" t="s">
        <v>154</v>
      </c>
      <c r="C263" s="27">
        <v>0</v>
      </c>
      <c r="D263" s="26">
        <v>0</v>
      </c>
      <c r="E263" s="28" t="s">
        <v>207</v>
      </c>
      <c r="F263" s="29">
        <v>600</v>
      </c>
      <c r="G263" s="30">
        <f>G264</f>
        <v>0</v>
      </c>
      <c r="H263" s="30">
        <f t="shared" ref="H263:I263" si="226">H264</f>
        <v>0</v>
      </c>
      <c r="I263" s="30">
        <f t="shared" si="226"/>
        <v>0</v>
      </c>
      <c r="J263" s="30">
        <f>J264</f>
        <v>50</v>
      </c>
      <c r="K263" s="30">
        <f t="shared" ref="K263:L263" si="227">K264</f>
        <v>0</v>
      </c>
      <c r="L263" s="30">
        <f t="shared" si="227"/>
        <v>50</v>
      </c>
      <c r="M263" s="30">
        <f t="shared" si="223"/>
        <v>50</v>
      </c>
      <c r="N263" s="30">
        <f t="shared" si="224"/>
        <v>0</v>
      </c>
      <c r="O263" s="31">
        <f t="shared" si="225"/>
        <v>50</v>
      </c>
      <c r="P263" s="65"/>
      <c r="Q263" s="65"/>
      <c r="R263" s="65"/>
      <c r="S263" s="83">
        <f t="shared" si="204"/>
        <v>50</v>
      </c>
      <c r="T263" s="83">
        <f t="shared" si="205"/>
        <v>0</v>
      </c>
      <c r="U263" s="83">
        <f t="shared" si="206"/>
        <v>50</v>
      </c>
      <c r="V263" s="83"/>
      <c r="W263" s="83"/>
      <c r="X263" s="83"/>
      <c r="Y263" s="83">
        <f t="shared" si="186"/>
        <v>50</v>
      </c>
      <c r="Z263" s="83">
        <f t="shared" si="187"/>
        <v>0</v>
      </c>
      <c r="AA263" s="83">
        <f t="shared" si="188"/>
        <v>50</v>
      </c>
    </row>
    <row r="264" spans="1:27" s="3" customFormat="1" x14ac:dyDescent="0.2">
      <c r="A264" s="23" t="s">
        <v>155</v>
      </c>
      <c r="B264" s="26" t="s">
        <v>154</v>
      </c>
      <c r="C264" s="27">
        <v>0</v>
      </c>
      <c r="D264" s="26">
        <v>0</v>
      </c>
      <c r="E264" s="28" t="s">
        <v>207</v>
      </c>
      <c r="F264" s="29">
        <v>610</v>
      </c>
      <c r="G264" s="30">
        <v>0</v>
      </c>
      <c r="H264" s="30">
        <v>0</v>
      </c>
      <c r="I264" s="30">
        <v>0</v>
      </c>
      <c r="J264" s="30">
        <v>50</v>
      </c>
      <c r="K264" s="30">
        <v>0</v>
      </c>
      <c r="L264" s="30">
        <v>50</v>
      </c>
      <c r="M264" s="30">
        <f t="shared" si="223"/>
        <v>50</v>
      </c>
      <c r="N264" s="30">
        <f t="shared" si="224"/>
        <v>0</v>
      </c>
      <c r="O264" s="31">
        <f t="shared" si="225"/>
        <v>50</v>
      </c>
      <c r="P264" s="65"/>
      <c r="Q264" s="65"/>
      <c r="R264" s="65"/>
      <c r="S264" s="83">
        <f t="shared" si="204"/>
        <v>50</v>
      </c>
      <c r="T264" s="83">
        <f t="shared" si="205"/>
        <v>0</v>
      </c>
      <c r="U264" s="83">
        <f t="shared" si="206"/>
        <v>50</v>
      </c>
      <c r="V264" s="83"/>
      <c r="W264" s="83"/>
      <c r="X264" s="83"/>
      <c r="Y264" s="83">
        <f t="shared" si="186"/>
        <v>50</v>
      </c>
      <c r="Z264" s="83">
        <f t="shared" si="187"/>
        <v>0</v>
      </c>
      <c r="AA264" s="83">
        <f t="shared" si="188"/>
        <v>50</v>
      </c>
    </row>
    <row r="265" spans="1:27" s="3" customFormat="1" ht="22.5" x14ac:dyDescent="0.2">
      <c r="A265" s="43" t="s">
        <v>320</v>
      </c>
      <c r="B265" s="26" t="s">
        <v>154</v>
      </c>
      <c r="C265" s="27" t="s">
        <v>3</v>
      </c>
      <c r="D265" s="26">
        <v>0</v>
      </c>
      <c r="E265" s="28" t="s">
        <v>319</v>
      </c>
      <c r="F265" s="29"/>
      <c r="G265" s="30">
        <f t="shared" ref="G265:I265" si="228">G266</f>
        <v>500</v>
      </c>
      <c r="H265" s="30">
        <f t="shared" si="228"/>
        <v>500</v>
      </c>
      <c r="I265" s="30">
        <f t="shared" si="228"/>
        <v>500</v>
      </c>
      <c r="J265" s="30"/>
      <c r="K265" s="30"/>
      <c r="L265" s="30"/>
      <c r="M265" s="30">
        <f t="shared" si="215"/>
        <v>500</v>
      </c>
      <c r="N265" s="30">
        <f t="shared" si="216"/>
        <v>500</v>
      </c>
      <c r="O265" s="31">
        <f t="shared" si="217"/>
        <v>500</v>
      </c>
      <c r="P265" s="65"/>
      <c r="Q265" s="65"/>
      <c r="R265" s="65"/>
      <c r="S265" s="83">
        <f t="shared" si="204"/>
        <v>500</v>
      </c>
      <c r="T265" s="83">
        <f t="shared" si="205"/>
        <v>500</v>
      </c>
      <c r="U265" s="83">
        <f t="shared" si="206"/>
        <v>500</v>
      </c>
      <c r="V265" s="83"/>
      <c r="W265" s="83"/>
      <c r="X265" s="83"/>
      <c r="Y265" s="83">
        <f t="shared" si="186"/>
        <v>500</v>
      </c>
      <c r="Z265" s="83">
        <f t="shared" si="187"/>
        <v>500</v>
      </c>
      <c r="AA265" s="83">
        <f t="shared" si="188"/>
        <v>500</v>
      </c>
    </row>
    <row r="266" spans="1:27" s="3" customFormat="1" ht="22.5" x14ac:dyDescent="0.2">
      <c r="A266" s="23" t="s">
        <v>81</v>
      </c>
      <c r="B266" s="26" t="s">
        <v>154</v>
      </c>
      <c r="C266" s="27" t="s">
        <v>3</v>
      </c>
      <c r="D266" s="26">
        <v>0</v>
      </c>
      <c r="E266" s="28" t="s">
        <v>319</v>
      </c>
      <c r="F266" s="29">
        <v>600</v>
      </c>
      <c r="G266" s="30">
        <f t="shared" ref="G266:I266" si="229">G267</f>
        <v>500</v>
      </c>
      <c r="H266" s="30">
        <f t="shared" si="229"/>
        <v>500</v>
      </c>
      <c r="I266" s="30">
        <f t="shared" si="229"/>
        <v>500</v>
      </c>
      <c r="J266" s="30"/>
      <c r="K266" s="30"/>
      <c r="L266" s="30"/>
      <c r="M266" s="30">
        <f t="shared" si="215"/>
        <v>500</v>
      </c>
      <c r="N266" s="30">
        <f t="shared" si="216"/>
        <v>500</v>
      </c>
      <c r="O266" s="31">
        <f t="shared" si="217"/>
        <v>500</v>
      </c>
      <c r="P266" s="65"/>
      <c r="Q266" s="65"/>
      <c r="R266" s="65"/>
      <c r="S266" s="83">
        <f t="shared" si="204"/>
        <v>500</v>
      </c>
      <c r="T266" s="83">
        <f t="shared" si="205"/>
        <v>500</v>
      </c>
      <c r="U266" s="83">
        <f t="shared" si="206"/>
        <v>500</v>
      </c>
      <c r="V266" s="83"/>
      <c r="W266" s="83"/>
      <c r="X266" s="83"/>
      <c r="Y266" s="83">
        <f t="shared" si="186"/>
        <v>500</v>
      </c>
      <c r="Z266" s="83">
        <f t="shared" si="187"/>
        <v>500</v>
      </c>
      <c r="AA266" s="83">
        <f t="shared" si="188"/>
        <v>500</v>
      </c>
    </row>
    <row r="267" spans="1:27" s="3" customFormat="1" x14ac:dyDescent="0.2">
      <c r="A267" s="23" t="s">
        <v>155</v>
      </c>
      <c r="B267" s="26" t="s">
        <v>154</v>
      </c>
      <c r="C267" s="27" t="s">
        <v>3</v>
      </c>
      <c r="D267" s="26">
        <v>0</v>
      </c>
      <c r="E267" s="28" t="s">
        <v>319</v>
      </c>
      <c r="F267" s="29">
        <v>610</v>
      </c>
      <c r="G267" s="30">
        <v>500</v>
      </c>
      <c r="H267" s="30">
        <v>500</v>
      </c>
      <c r="I267" s="30">
        <v>500</v>
      </c>
      <c r="J267" s="30"/>
      <c r="K267" s="30"/>
      <c r="L267" s="30"/>
      <c r="M267" s="30">
        <f t="shared" si="215"/>
        <v>500</v>
      </c>
      <c r="N267" s="30">
        <f t="shared" si="216"/>
        <v>500</v>
      </c>
      <c r="O267" s="31">
        <f t="shared" si="217"/>
        <v>500</v>
      </c>
      <c r="P267" s="65"/>
      <c r="Q267" s="65"/>
      <c r="R267" s="65"/>
      <c r="S267" s="83">
        <f t="shared" si="204"/>
        <v>500</v>
      </c>
      <c r="T267" s="83">
        <f t="shared" si="205"/>
        <v>500</v>
      </c>
      <c r="U267" s="83">
        <f t="shared" si="206"/>
        <v>500</v>
      </c>
      <c r="V267" s="83"/>
      <c r="W267" s="83"/>
      <c r="X267" s="83"/>
      <c r="Y267" s="83">
        <f t="shared" si="186"/>
        <v>500</v>
      </c>
      <c r="Z267" s="83">
        <f t="shared" si="187"/>
        <v>500</v>
      </c>
      <c r="AA267" s="83">
        <f t="shared" si="188"/>
        <v>500</v>
      </c>
    </row>
    <row r="268" spans="1:27" s="3" customFormat="1" ht="22.5" x14ac:dyDescent="0.2">
      <c r="A268" s="23" t="s">
        <v>351</v>
      </c>
      <c r="B268" s="26" t="s">
        <v>154</v>
      </c>
      <c r="C268" s="27" t="s">
        <v>3</v>
      </c>
      <c r="D268" s="26">
        <v>0</v>
      </c>
      <c r="E268" s="28" t="s">
        <v>350</v>
      </c>
      <c r="F268" s="29"/>
      <c r="G268" s="30">
        <f>G269</f>
        <v>500</v>
      </c>
      <c r="H268" s="30">
        <f t="shared" ref="H268:I268" si="230">H269</f>
        <v>500</v>
      </c>
      <c r="I268" s="30">
        <f t="shared" si="230"/>
        <v>500</v>
      </c>
      <c r="J268" s="30"/>
      <c r="K268" s="30"/>
      <c r="L268" s="30"/>
      <c r="M268" s="30">
        <f t="shared" si="215"/>
        <v>500</v>
      </c>
      <c r="N268" s="30">
        <f t="shared" si="216"/>
        <v>500</v>
      </c>
      <c r="O268" s="31">
        <f t="shared" si="217"/>
        <v>500</v>
      </c>
      <c r="P268" s="65">
        <f>P269</f>
        <v>326.24124999999998</v>
      </c>
      <c r="Q268" s="65"/>
      <c r="R268" s="65"/>
      <c r="S268" s="83">
        <f t="shared" si="204"/>
        <v>826.24125000000004</v>
      </c>
      <c r="T268" s="83">
        <f t="shared" si="205"/>
        <v>500</v>
      </c>
      <c r="U268" s="83">
        <f t="shared" si="206"/>
        <v>500</v>
      </c>
      <c r="V268" s="83"/>
      <c r="W268" s="83"/>
      <c r="X268" s="83"/>
      <c r="Y268" s="83">
        <f t="shared" si="186"/>
        <v>826.24125000000004</v>
      </c>
      <c r="Z268" s="83">
        <f t="shared" si="187"/>
        <v>500</v>
      </c>
      <c r="AA268" s="83">
        <f t="shared" si="188"/>
        <v>500</v>
      </c>
    </row>
    <row r="269" spans="1:27" s="3" customFormat="1" ht="22.5" x14ac:dyDescent="0.2">
      <c r="A269" s="23" t="s">
        <v>81</v>
      </c>
      <c r="B269" s="26" t="s">
        <v>154</v>
      </c>
      <c r="C269" s="27" t="s">
        <v>3</v>
      </c>
      <c r="D269" s="26">
        <v>0</v>
      </c>
      <c r="E269" s="28" t="s">
        <v>350</v>
      </c>
      <c r="F269" s="29">
        <v>600</v>
      </c>
      <c r="G269" s="30">
        <f>G270</f>
        <v>500</v>
      </c>
      <c r="H269" s="30">
        <f t="shared" ref="H269:I269" si="231">H270</f>
        <v>500</v>
      </c>
      <c r="I269" s="30">
        <f t="shared" si="231"/>
        <v>500</v>
      </c>
      <c r="J269" s="30"/>
      <c r="K269" s="30"/>
      <c r="L269" s="30"/>
      <c r="M269" s="30">
        <f t="shared" si="215"/>
        <v>500</v>
      </c>
      <c r="N269" s="30">
        <f t="shared" si="216"/>
        <v>500</v>
      </c>
      <c r="O269" s="31">
        <f t="shared" si="217"/>
        <v>500</v>
      </c>
      <c r="P269" s="65">
        <f>P270</f>
        <v>326.24124999999998</v>
      </c>
      <c r="Q269" s="65"/>
      <c r="R269" s="65"/>
      <c r="S269" s="83">
        <f t="shared" si="204"/>
        <v>826.24125000000004</v>
      </c>
      <c r="T269" s="83">
        <f t="shared" si="205"/>
        <v>500</v>
      </c>
      <c r="U269" s="83">
        <f t="shared" si="206"/>
        <v>500</v>
      </c>
      <c r="V269" s="83"/>
      <c r="W269" s="83"/>
      <c r="X269" s="83"/>
      <c r="Y269" s="83">
        <f t="shared" si="186"/>
        <v>826.24125000000004</v>
      </c>
      <c r="Z269" s="83">
        <f t="shared" si="187"/>
        <v>500</v>
      </c>
      <c r="AA269" s="83">
        <f t="shared" si="188"/>
        <v>500</v>
      </c>
    </row>
    <row r="270" spans="1:27" s="3" customFormat="1" x14ac:dyDescent="0.2">
      <c r="A270" s="23" t="s">
        <v>155</v>
      </c>
      <c r="B270" s="26" t="s">
        <v>154</v>
      </c>
      <c r="C270" s="27" t="s">
        <v>3</v>
      </c>
      <c r="D270" s="26">
        <v>0</v>
      </c>
      <c r="E270" s="28" t="s">
        <v>350</v>
      </c>
      <c r="F270" s="29">
        <v>610</v>
      </c>
      <c r="G270" s="30">
        <v>500</v>
      </c>
      <c r="H270" s="30">
        <v>500</v>
      </c>
      <c r="I270" s="30">
        <v>500</v>
      </c>
      <c r="J270" s="30"/>
      <c r="K270" s="30"/>
      <c r="L270" s="30"/>
      <c r="M270" s="30">
        <f t="shared" si="215"/>
        <v>500</v>
      </c>
      <c r="N270" s="30">
        <f t="shared" si="216"/>
        <v>500</v>
      </c>
      <c r="O270" s="31">
        <f t="shared" si="217"/>
        <v>500</v>
      </c>
      <c r="P270" s="65">
        <v>326.24124999999998</v>
      </c>
      <c r="Q270" s="65"/>
      <c r="R270" s="65"/>
      <c r="S270" s="83">
        <f t="shared" si="204"/>
        <v>826.24125000000004</v>
      </c>
      <c r="T270" s="83">
        <f t="shared" si="205"/>
        <v>500</v>
      </c>
      <c r="U270" s="83">
        <f t="shared" si="206"/>
        <v>500</v>
      </c>
      <c r="V270" s="83"/>
      <c r="W270" s="83"/>
      <c r="X270" s="83"/>
      <c r="Y270" s="83">
        <f t="shared" si="186"/>
        <v>826.24125000000004</v>
      </c>
      <c r="Z270" s="83">
        <f t="shared" si="187"/>
        <v>500</v>
      </c>
      <c r="AA270" s="83">
        <f t="shared" si="188"/>
        <v>500</v>
      </c>
    </row>
    <row r="271" spans="1:27" s="3" customFormat="1" ht="22.5" x14ac:dyDescent="0.2">
      <c r="A271" s="23" t="s">
        <v>321</v>
      </c>
      <c r="B271" s="26" t="s">
        <v>154</v>
      </c>
      <c r="C271" s="27" t="s">
        <v>3</v>
      </c>
      <c r="D271" s="26">
        <v>0</v>
      </c>
      <c r="E271" s="28" t="s">
        <v>318</v>
      </c>
      <c r="F271" s="29"/>
      <c r="G271" s="30">
        <f t="shared" ref="G271:I271" si="232">G272</f>
        <v>500</v>
      </c>
      <c r="H271" s="30">
        <f t="shared" si="232"/>
        <v>500</v>
      </c>
      <c r="I271" s="30">
        <f t="shared" si="232"/>
        <v>500</v>
      </c>
      <c r="J271" s="30"/>
      <c r="K271" s="30"/>
      <c r="L271" s="30"/>
      <c r="M271" s="30">
        <f t="shared" si="215"/>
        <v>500</v>
      </c>
      <c r="N271" s="30">
        <f t="shared" si="216"/>
        <v>500</v>
      </c>
      <c r="O271" s="31">
        <f t="shared" si="217"/>
        <v>500</v>
      </c>
      <c r="P271" s="65"/>
      <c r="Q271" s="65"/>
      <c r="R271" s="65"/>
      <c r="S271" s="83">
        <f t="shared" si="204"/>
        <v>500</v>
      </c>
      <c r="T271" s="83">
        <f t="shared" si="205"/>
        <v>500</v>
      </c>
      <c r="U271" s="83">
        <f t="shared" si="206"/>
        <v>500</v>
      </c>
      <c r="V271" s="83"/>
      <c r="W271" s="83"/>
      <c r="X271" s="83"/>
      <c r="Y271" s="83">
        <f t="shared" si="186"/>
        <v>500</v>
      </c>
      <c r="Z271" s="83">
        <f t="shared" si="187"/>
        <v>500</v>
      </c>
      <c r="AA271" s="83">
        <f t="shared" si="188"/>
        <v>500</v>
      </c>
    </row>
    <row r="272" spans="1:27" s="3" customFormat="1" ht="22.5" x14ac:dyDescent="0.2">
      <c r="A272" s="23" t="s">
        <v>81</v>
      </c>
      <c r="B272" s="26" t="s">
        <v>154</v>
      </c>
      <c r="C272" s="27" t="s">
        <v>3</v>
      </c>
      <c r="D272" s="26">
        <v>0</v>
      </c>
      <c r="E272" s="28" t="s">
        <v>318</v>
      </c>
      <c r="F272" s="29">
        <v>600</v>
      </c>
      <c r="G272" s="30">
        <f t="shared" ref="G272:I272" si="233">G273</f>
        <v>500</v>
      </c>
      <c r="H272" s="30">
        <f t="shared" si="233"/>
        <v>500</v>
      </c>
      <c r="I272" s="30">
        <f t="shared" si="233"/>
        <v>500</v>
      </c>
      <c r="J272" s="30"/>
      <c r="K272" s="30"/>
      <c r="L272" s="30"/>
      <c r="M272" s="30">
        <f t="shared" si="215"/>
        <v>500</v>
      </c>
      <c r="N272" s="30">
        <f t="shared" si="216"/>
        <v>500</v>
      </c>
      <c r="O272" s="31">
        <f t="shared" si="217"/>
        <v>500</v>
      </c>
      <c r="P272" s="65"/>
      <c r="Q272" s="65"/>
      <c r="R272" s="65"/>
      <c r="S272" s="83">
        <f t="shared" si="204"/>
        <v>500</v>
      </c>
      <c r="T272" s="83">
        <f t="shared" si="205"/>
        <v>500</v>
      </c>
      <c r="U272" s="83">
        <f t="shared" si="206"/>
        <v>500</v>
      </c>
      <c r="V272" s="83"/>
      <c r="W272" s="83"/>
      <c r="X272" s="83"/>
      <c r="Y272" s="83">
        <f t="shared" si="186"/>
        <v>500</v>
      </c>
      <c r="Z272" s="83">
        <f t="shared" si="187"/>
        <v>500</v>
      </c>
      <c r="AA272" s="83">
        <f t="shared" si="188"/>
        <v>500</v>
      </c>
    </row>
    <row r="273" spans="1:27" s="3" customFormat="1" x14ac:dyDescent="0.2">
      <c r="A273" s="23" t="s">
        <v>155</v>
      </c>
      <c r="B273" s="26" t="s">
        <v>154</v>
      </c>
      <c r="C273" s="27" t="s">
        <v>3</v>
      </c>
      <c r="D273" s="26">
        <v>0</v>
      </c>
      <c r="E273" s="28" t="s">
        <v>318</v>
      </c>
      <c r="F273" s="29">
        <v>610</v>
      </c>
      <c r="G273" s="30">
        <v>500</v>
      </c>
      <c r="H273" s="30">
        <v>500</v>
      </c>
      <c r="I273" s="30">
        <v>500</v>
      </c>
      <c r="J273" s="30"/>
      <c r="K273" s="30"/>
      <c r="L273" s="30"/>
      <c r="M273" s="30">
        <f t="shared" si="215"/>
        <v>500</v>
      </c>
      <c r="N273" s="30">
        <f t="shared" si="216"/>
        <v>500</v>
      </c>
      <c r="O273" s="31">
        <f t="shared" si="217"/>
        <v>500</v>
      </c>
      <c r="P273" s="65"/>
      <c r="Q273" s="65"/>
      <c r="R273" s="65"/>
      <c r="S273" s="83">
        <f t="shared" si="204"/>
        <v>500</v>
      </c>
      <c r="T273" s="83">
        <f t="shared" si="205"/>
        <v>500</v>
      </c>
      <c r="U273" s="83">
        <f t="shared" si="206"/>
        <v>500</v>
      </c>
      <c r="V273" s="83"/>
      <c r="W273" s="83"/>
      <c r="X273" s="83"/>
      <c r="Y273" s="83">
        <f t="shared" si="186"/>
        <v>500</v>
      </c>
      <c r="Z273" s="83">
        <f t="shared" si="187"/>
        <v>500</v>
      </c>
      <c r="AA273" s="83">
        <f t="shared" si="188"/>
        <v>500</v>
      </c>
    </row>
    <row r="274" spans="1:27" s="3" customFormat="1" ht="22.5" x14ac:dyDescent="0.2">
      <c r="A274" s="23" t="s">
        <v>303</v>
      </c>
      <c r="B274" s="26" t="s">
        <v>154</v>
      </c>
      <c r="C274" s="27" t="s">
        <v>3</v>
      </c>
      <c r="D274" s="26" t="s">
        <v>2</v>
      </c>
      <c r="E274" s="28" t="s">
        <v>302</v>
      </c>
      <c r="F274" s="29"/>
      <c r="G274" s="30">
        <f t="shared" ref="G274:I274" si="234">G275</f>
        <v>1000</v>
      </c>
      <c r="H274" s="30">
        <f t="shared" si="234"/>
        <v>1000</v>
      </c>
      <c r="I274" s="30">
        <f t="shared" si="234"/>
        <v>1000</v>
      </c>
      <c r="J274" s="30"/>
      <c r="K274" s="30"/>
      <c r="L274" s="30"/>
      <c r="M274" s="30">
        <f t="shared" si="215"/>
        <v>1000</v>
      </c>
      <c r="N274" s="30">
        <f t="shared" si="216"/>
        <v>1000</v>
      </c>
      <c r="O274" s="31">
        <f t="shared" si="217"/>
        <v>1000</v>
      </c>
      <c r="P274" s="65">
        <f>P275</f>
        <v>226</v>
      </c>
      <c r="Q274" s="65"/>
      <c r="R274" s="65"/>
      <c r="S274" s="83">
        <f t="shared" si="204"/>
        <v>1226</v>
      </c>
      <c r="T274" s="83">
        <f t="shared" si="205"/>
        <v>1000</v>
      </c>
      <c r="U274" s="83">
        <f t="shared" si="206"/>
        <v>1000</v>
      </c>
      <c r="V274" s="83"/>
      <c r="W274" s="83"/>
      <c r="X274" s="83"/>
      <c r="Y274" s="83">
        <f t="shared" si="186"/>
        <v>1226</v>
      </c>
      <c r="Z274" s="83">
        <f t="shared" si="187"/>
        <v>1000</v>
      </c>
      <c r="AA274" s="83">
        <f t="shared" si="188"/>
        <v>1000</v>
      </c>
    </row>
    <row r="275" spans="1:27" s="3" customFormat="1" ht="22.5" x14ac:dyDescent="0.2">
      <c r="A275" s="23" t="s">
        <v>81</v>
      </c>
      <c r="B275" s="26" t="s">
        <v>154</v>
      </c>
      <c r="C275" s="27" t="s">
        <v>3</v>
      </c>
      <c r="D275" s="26" t="s">
        <v>2</v>
      </c>
      <c r="E275" s="28" t="s">
        <v>302</v>
      </c>
      <c r="F275" s="29">
        <v>600</v>
      </c>
      <c r="G275" s="30">
        <f t="shared" ref="G275:I275" si="235">G276</f>
        <v>1000</v>
      </c>
      <c r="H275" s="30">
        <f t="shared" si="235"/>
        <v>1000</v>
      </c>
      <c r="I275" s="30">
        <f t="shared" si="235"/>
        <v>1000</v>
      </c>
      <c r="J275" s="30"/>
      <c r="K275" s="30"/>
      <c r="L275" s="30"/>
      <c r="M275" s="30">
        <f t="shared" si="215"/>
        <v>1000</v>
      </c>
      <c r="N275" s="30">
        <f t="shared" si="216"/>
        <v>1000</v>
      </c>
      <c r="O275" s="31">
        <f t="shared" si="217"/>
        <v>1000</v>
      </c>
      <c r="P275" s="65">
        <f>P276</f>
        <v>226</v>
      </c>
      <c r="Q275" s="65"/>
      <c r="R275" s="65"/>
      <c r="S275" s="83">
        <f t="shared" si="204"/>
        <v>1226</v>
      </c>
      <c r="T275" s="83">
        <f t="shared" si="205"/>
        <v>1000</v>
      </c>
      <c r="U275" s="83">
        <f t="shared" si="206"/>
        <v>1000</v>
      </c>
      <c r="V275" s="83"/>
      <c r="W275" s="83"/>
      <c r="X275" s="83"/>
      <c r="Y275" s="83">
        <f t="shared" si="186"/>
        <v>1226</v>
      </c>
      <c r="Z275" s="83">
        <f t="shared" si="187"/>
        <v>1000</v>
      </c>
      <c r="AA275" s="83">
        <f t="shared" si="188"/>
        <v>1000</v>
      </c>
    </row>
    <row r="276" spans="1:27" s="3" customFormat="1" x14ac:dyDescent="0.2">
      <c r="A276" s="23" t="s">
        <v>155</v>
      </c>
      <c r="B276" s="26" t="s">
        <v>154</v>
      </c>
      <c r="C276" s="27" t="s">
        <v>3</v>
      </c>
      <c r="D276" s="26" t="s">
        <v>2</v>
      </c>
      <c r="E276" s="28" t="s">
        <v>302</v>
      </c>
      <c r="F276" s="29">
        <v>610</v>
      </c>
      <c r="G276" s="30">
        <v>1000</v>
      </c>
      <c r="H276" s="30">
        <v>1000</v>
      </c>
      <c r="I276" s="30">
        <v>1000</v>
      </c>
      <c r="J276" s="30"/>
      <c r="K276" s="30"/>
      <c r="L276" s="30"/>
      <c r="M276" s="30">
        <f t="shared" si="215"/>
        <v>1000</v>
      </c>
      <c r="N276" s="30">
        <f t="shared" si="216"/>
        <v>1000</v>
      </c>
      <c r="O276" s="31">
        <f t="shared" si="217"/>
        <v>1000</v>
      </c>
      <c r="P276" s="65">
        <v>226</v>
      </c>
      <c r="Q276" s="65"/>
      <c r="R276" s="65"/>
      <c r="S276" s="83">
        <f t="shared" si="204"/>
        <v>1226</v>
      </c>
      <c r="T276" s="83">
        <f t="shared" si="205"/>
        <v>1000</v>
      </c>
      <c r="U276" s="83">
        <f t="shared" si="206"/>
        <v>1000</v>
      </c>
      <c r="V276" s="83"/>
      <c r="W276" s="83"/>
      <c r="X276" s="83"/>
      <c r="Y276" s="83">
        <f t="shared" si="186"/>
        <v>1226</v>
      </c>
      <c r="Z276" s="83">
        <f t="shared" si="187"/>
        <v>1000</v>
      </c>
      <c r="AA276" s="83">
        <f t="shared" si="188"/>
        <v>1000</v>
      </c>
    </row>
    <row r="277" spans="1:27" s="3" customFormat="1" ht="22.5" x14ac:dyDescent="0.2">
      <c r="A277" s="23" t="s">
        <v>260</v>
      </c>
      <c r="B277" s="26" t="s">
        <v>154</v>
      </c>
      <c r="C277" s="27" t="s">
        <v>3</v>
      </c>
      <c r="D277" s="26" t="s">
        <v>2</v>
      </c>
      <c r="E277" s="28" t="s">
        <v>259</v>
      </c>
      <c r="F277" s="29"/>
      <c r="G277" s="30">
        <f t="shared" ref="G277:I277" si="236">G278</f>
        <v>400</v>
      </c>
      <c r="H277" s="30">
        <f t="shared" si="236"/>
        <v>400</v>
      </c>
      <c r="I277" s="30">
        <f t="shared" si="236"/>
        <v>400</v>
      </c>
      <c r="J277" s="30"/>
      <c r="K277" s="30"/>
      <c r="L277" s="30"/>
      <c r="M277" s="30">
        <f t="shared" si="215"/>
        <v>400</v>
      </c>
      <c r="N277" s="30">
        <f t="shared" si="216"/>
        <v>400</v>
      </c>
      <c r="O277" s="31">
        <f t="shared" si="217"/>
        <v>400</v>
      </c>
      <c r="P277" s="65">
        <f>P278</f>
        <v>25</v>
      </c>
      <c r="Q277" s="65"/>
      <c r="R277" s="65"/>
      <c r="S277" s="83">
        <f t="shared" si="204"/>
        <v>425</v>
      </c>
      <c r="T277" s="83">
        <f t="shared" si="205"/>
        <v>400</v>
      </c>
      <c r="U277" s="83">
        <f t="shared" si="206"/>
        <v>400</v>
      </c>
      <c r="V277" s="83"/>
      <c r="W277" s="83"/>
      <c r="X277" s="83"/>
      <c r="Y277" s="83">
        <f t="shared" si="186"/>
        <v>425</v>
      </c>
      <c r="Z277" s="83">
        <f t="shared" si="187"/>
        <v>400</v>
      </c>
      <c r="AA277" s="83">
        <f t="shared" si="188"/>
        <v>400</v>
      </c>
    </row>
    <row r="278" spans="1:27" s="3" customFormat="1" ht="22.5" x14ac:dyDescent="0.2">
      <c r="A278" s="23" t="s">
        <v>81</v>
      </c>
      <c r="B278" s="26" t="s">
        <v>154</v>
      </c>
      <c r="C278" s="27" t="s">
        <v>3</v>
      </c>
      <c r="D278" s="26" t="s">
        <v>2</v>
      </c>
      <c r="E278" s="28" t="s">
        <v>259</v>
      </c>
      <c r="F278" s="29">
        <v>600</v>
      </c>
      <c r="G278" s="30">
        <f t="shared" ref="G278:I278" si="237">G279</f>
        <v>400</v>
      </c>
      <c r="H278" s="30">
        <f t="shared" si="237"/>
        <v>400</v>
      </c>
      <c r="I278" s="30">
        <f t="shared" si="237"/>
        <v>400</v>
      </c>
      <c r="J278" s="30"/>
      <c r="K278" s="30"/>
      <c r="L278" s="30"/>
      <c r="M278" s="30">
        <f t="shared" si="215"/>
        <v>400</v>
      </c>
      <c r="N278" s="30">
        <f t="shared" si="216"/>
        <v>400</v>
      </c>
      <c r="O278" s="31">
        <f t="shared" si="217"/>
        <v>400</v>
      </c>
      <c r="P278" s="65">
        <f>P279</f>
        <v>25</v>
      </c>
      <c r="Q278" s="65"/>
      <c r="R278" s="65"/>
      <c r="S278" s="83">
        <f t="shared" si="204"/>
        <v>425</v>
      </c>
      <c r="T278" s="83">
        <f t="shared" si="205"/>
        <v>400</v>
      </c>
      <c r="U278" s="83">
        <f t="shared" si="206"/>
        <v>400</v>
      </c>
      <c r="V278" s="83"/>
      <c r="W278" s="83"/>
      <c r="X278" s="83"/>
      <c r="Y278" s="83">
        <f t="shared" si="186"/>
        <v>425</v>
      </c>
      <c r="Z278" s="83">
        <f t="shared" si="187"/>
        <v>400</v>
      </c>
      <c r="AA278" s="83">
        <f t="shared" si="188"/>
        <v>400</v>
      </c>
    </row>
    <row r="279" spans="1:27" s="3" customFormat="1" x14ac:dyDescent="0.2">
      <c r="A279" s="23" t="s">
        <v>155</v>
      </c>
      <c r="B279" s="26" t="s">
        <v>154</v>
      </c>
      <c r="C279" s="27" t="s">
        <v>3</v>
      </c>
      <c r="D279" s="26" t="s">
        <v>2</v>
      </c>
      <c r="E279" s="28" t="s">
        <v>259</v>
      </c>
      <c r="F279" s="29">
        <v>610</v>
      </c>
      <c r="G279" s="30">
        <v>400</v>
      </c>
      <c r="H279" s="30">
        <v>400</v>
      </c>
      <c r="I279" s="30">
        <v>400</v>
      </c>
      <c r="J279" s="30"/>
      <c r="K279" s="30"/>
      <c r="L279" s="30"/>
      <c r="M279" s="30">
        <f t="shared" si="215"/>
        <v>400</v>
      </c>
      <c r="N279" s="30">
        <f t="shared" si="216"/>
        <v>400</v>
      </c>
      <c r="O279" s="31">
        <f t="shared" si="217"/>
        <v>400</v>
      </c>
      <c r="P279" s="65">
        <v>25</v>
      </c>
      <c r="Q279" s="65"/>
      <c r="R279" s="65"/>
      <c r="S279" s="83">
        <f t="shared" si="204"/>
        <v>425</v>
      </c>
      <c r="T279" s="83">
        <f t="shared" si="205"/>
        <v>400</v>
      </c>
      <c r="U279" s="83">
        <f t="shared" si="206"/>
        <v>400</v>
      </c>
      <c r="V279" s="83"/>
      <c r="W279" s="83"/>
      <c r="X279" s="83"/>
      <c r="Y279" s="83">
        <f t="shared" si="186"/>
        <v>425</v>
      </c>
      <c r="Z279" s="83">
        <f t="shared" si="187"/>
        <v>400</v>
      </c>
      <c r="AA279" s="83">
        <f t="shared" si="188"/>
        <v>400</v>
      </c>
    </row>
    <row r="280" spans="1:27" s="3" customFormat="1" ht="45" x14ac:dyDescent="0.2">
      <c r="A280" s="23" t="s">
        <v>162</v>
      </c>
      <c r="B280" s="26" t="s">
        <v>154</v>
      </c>
      <c r="C280" s="27" t="s">
        <v>3</v>
      </c>
      <c r="D280" s="26" t="s">
        <v>2</v>
      </c>
      <c r="E280" s="28" t="s">
        <v>159</v>
      </c>
      <c r="F280" s="29" t="s">
        <v>7</v>
      </c>
      <c r="G280" s="30">
        <f t="shared" ref="G280:I280" si="238">G281</f>
        <v>417.5</v>
      </c>
      <c r="H280" s="30">
        <f t="shared" si="238"/>
        <v>434.7</v>
      </c>
      <c r="I280" s="30">
        <f t="shared" si="238"/>
        <v>452.4</v>
      </c>
      <c r="J280" s="30"/>
      <c r="K280" s="30"/>
      <c r="L280" s="30"/>
      <c r="M280" s="30">
        <f t="shared" si="215"/>
        <v>417.5</v>
      </c>
      <c r="N280" s="30">
        <f t="shared" si="216"/>
        <v>434.7</v>
      </c>
      <c r="O280" s="31">
        <f t="shared" si="217"/>
        <v>452.4</v>
      </c>
      <c r="P280" s="65"/>
      <c r="Q280" s="65"/>
      <c r="R280" s="65"/>
      <c r="S280" s="83">
        <f t="shared" si="204"/>
        <v>417.5</v>
      </c>
      <c r="T280" s="83">
        <f t="shared" si="205"/>
        <v>434.7</v>
      </c>
      <c r="U280" s="83">
        <f t="shared" si="206"/>
        <v>452.4</v>
      </c>
      <c r="V280" s="83"/>
      <c r="W280" s="83"/>
      <c r="X280" s="83"/>
      <c r="Y280" s="83">
        <f t="shared" si="186"/>
        <v>417.5</v>
      </c>
      <c r="Z280" s="83">
        <f t="shared" si="187"/>
        <v>434.7</v>
      </c>
      <c r="AA280" s="83">
        <f t="shared" si="188"/>
        <v>452.4</v>
      </c>
    </row>
    <row r="281" spans="1:27" s="3" customFormat="1" ht="22.5" x14ac:dyDescent="0.2">
      <c r="A281" s="23" t="s">
        <v>81</v>
      </c>
      <c r="B281" s="26" t="s">
        <v>154</v>
      </c>
      <c r="C281" s="27" t="s">
        <v>3</v>
      </c>
      <c r="D281" s="26" t="s">
        <v>2</v>
      </c>
      <c r="E281" s="28" t="s">
        <v>159</v>
      </c>
      <c r="F281" s="29">
        <v>600</v>
      </c>
      <c r="G281" s="30">
        <f t="shared" ref="G281:I281" si="239">G282</f>
        <v>417.5</v>
      </c>
      <c r="H281" s="30">
        <f t="shared" si="239"/>
        <v>434.7</v>
      </c>
      <c r="I281" s="30">
        <f t="shared" si="239"/>
        <v>452.4</v>
      </c>
      <c r="J281" s="30"/>
      <c r="K281" s="30"/>
      <c r="L281" s="30"/>
      <c r="M281" s="30">
        <f t="shared" si="215"/>
        <v>417.5</v>
      </c>
      <c r="N281" s="30">
        <f t="shared" si="216"/>
        <v>434.7</v>
      </c>
      <c r="O281" s="31">
        <f t="shared" si="217"/>
        <v>452.4</v>
      </c>
      <c r="P281" s="65"/>
      <c r="Q281" s="65"/>
      <c r="R281" s="65"/>
      <c r="S281" s="83">
        <f t="shared" si="204"/>
        <v>417.5</v>
      </c>
      <c r="T281" s="83">
        <f t="shared" si="205"/>
        <v>434.7</v>
      </c>
      <c r="U281" s="83">
        <f t="shared" si="206"/>
        <v>452.4</v>
      </c>
      <c r="V281" s="83"/>
      <c r="W281" s="83"/>
      <c r="X281" s="83"/>
      <c r="Y281" s="83">
        <f t="shared" si="186"/>
        <v>417.5</v>
      </c>
      <c r="Z281" s="83">
        <f t="shared" si="187"/>
        <v>434.7</v>
      </c>
      <c r="AA281" s="83">
        <f t="shared" si="188"/>
        <v>452.4</v>
      </c>
    </row>
    <row r="282" spans="1:27" s="3" customFormat="1" x14ac:dyDescent="0.2">
      <c r="A282" s="23" t="s">
        <v>155</v>
      </c>
      <c r="B282" s="26" t="s">
        <v>154</v>
      </c>
      <c r="C282" s="27" t="s">
        <v>3</v>
      </c>
      <c r="D282" s="26" t="s">
        <v>2</v>
      </c>
      <c r="E282" s="28" t="s">
        <v>159</v>
      </c>
      <c r="F282" s="29">
        <v>610</v>
      </c>
      <c r="G282" s="30">
        <f>41.7+375.8</f>
        <v>417.5</v>
      </c>
      <c r="H282" s="30">
        <f>43.4+391.3</f>
        <v>434.7</v>
      </c>
      <c r="I282" s="30">
        <f>45.2+407.2</f>
        <v>452.4</v>
      </c>
      <c r="J282" s="30"/>
      <c r="K282" s="30"/>
      <c r="L282" s="30"/>
      <c r="M282" s="30">
        <f t="shared" si="215"/>
        <v>417.5</v>
      </c>
      <c r="N282" s="30">
        <f t="shared" si="216"/>
        <v>434.7</v>
      </c>
      <c r="O282" s="31">
        <f t="shared" si="217"/>
        <v>452.4</v>
      </c>
      <c r="P282" s="65"/>
      <c r="Q282" s="65"/>
      <c r="R282" s="65"/>
      <c r="S282" s="83">
        <f t="shared" si="204"/>
        <v>417.5</v>
      </c>
      <c r="T282" s="83">
        <f t="shared" si="205"/>
        <v>434.7</v>
      </c>
      <c r="U282" s="83">
        <f t="shared" si="206"/>
        <v>452.4</v>
      </c>
      <c r="V282" s="83"/>
      <c r="W282" s="83"/>
      <c r="X282" s="83"/>
      <c r="Y282" s="83">
        <f t="shared" si="186"/>
        <v>417.5</v>
      </c>
      <c r="Z282" s="83">
        <f t="shared" si="187"/>
        <v>434.7</v>
      </c>
      <c r="AA282" s="83">
        <f t="shared" si="188"/>
        <v>452.4</v>
      </c>
    </row>
    <row r="283" spans="1:27" s="3" customFormat="1" ht="22.5" x14ac:dyDescent="0.2">
      <c r="A283" s="23" t="s">
        <v>344</v>
      </c>
      <c r="B283" s="26" t="s">
        <v>154</v>
      </c>
      <c r="C283" s="27" t="s">
        <v>3</v>
      </c>
      <c r="D283" s="26" t="s">
        <v>2</v>
      </c>
      <c r="E283" s="28" t="s">
        <v>343</v>
      </c>
      <c r="F283" s="29" t="s">
        <v>7</v>
      </c>
      <c r="G283" s="30">
        <f t="shared" ref="G283:I284" si="240">G284</f>
        <v>41</v>
      </c>
      <c r="H283" s="30">
        <f t="shared" si="240"/>
        <v>41</v>
      </c>
      <c r="I283" s="30">
        <f t="shared" si="240"/>
        <v>41</v>
      </c>
      <c r="J283" s="30"/>
      <c r="K283" s="30"/>
      <c r="L283" s="30"/>
      <c r="M283" s="30">
        <f t="shared" si="215"/>
        <v>41</v>
      </c>
      <c r="N283" s="30">
        <f t="shared" si="216"/>
        <v>41</v>
      </c>
      <c r="O283" s="31">
        <f t="shared" si="217"/>
        <v>41</v>
      </c>
      <c r="P283" s="65"/>
      <c r="Q283" s="65"/>
      <c r="R283" s="65"/>
      <c r="S283" s="83">
        <f t="shared" si="204"/>
        <v>41</v>
      </c>
      <c r="T283" s="83">
        <f t="shared" si="205"/>
        <v>41</v>
      </c>
      <c r="U283" s="83">
        <f t="shared" si="206"/>
        <v>41</v>
      </c>
      <c r="V283" s="83"/>
      <c r="W283" s="83"/>
      <c r="X283" s="83"/>
      <c r="Y283" s="83">
        <f t="shared" si="186"/>
        <v>41</v>
      </c>
      <c r="Z283" s="83">
        <f t="shared" si="187"/>
        <v>41</v>
      </c>
      <c r="AA283" s="83">
        <f t="shared" si="188"/>
        <v>41</v>
      </c>
    </row>
    <row r="284" spans="1:27" s="3" customFormat="1" ht="22.5" x14ac:dyDescent="0.2">
      <c r="A284" s="23" t="s">
        <v>81</v>
      </c>
      <c r="B284" s="26" t="s">
        <v>154</v>
      </c>
      <c r="C284" s="27" t="s">
        <v>3</v>
      </c>
      <c r="D284" s="26" t="s">
        <v>2</v>
      </c>
      <c r="E284" s="28" t="s">
        <v>343</v>
      </c>
      <c r="F284" s="29">
        <v>600</v>
      </c>
      <c r="G284" s="30">
        <f t="shared" si="240"/>
        <v>41</v>
      </c>
      <c r="H284" s="30">
        <f t="shared" si="240"/>
        <v>41</v>
      </c>
      <c r="I284" s="30">
        <f t="shared" si="240"/>
        <v>41</v>
      </c>
      <c r="J284" s="30"/>
      <c r="K284" s="30"/>
      <c r="L284" s="30"/>
      <c r="M284" s="30">
        <f t="shared" si="215"/>
        <v>41</v>
      </c>
      <c r="N284" s="30">
        <f t="shared" si="216"/>
        <v>41</v>
      </c>
      <c r="O284" s="31">
        <f t="shared" si="217"/>
        <v>41</v>
      </c>
      <c r="P284" s="65"/>
      <c r="Q284" s="65"/>
      <c r="R284" s="65"/>
      <c r="S284" s="83">
        <f t="shared" si="204"/>
        <v>41</v>
      </c>
      <c r="T284" s="83">
        <f t="shared" si="205"/>
        <v>41</v>
      </c>
      <c r="U284" s="83">
        <f t="shared" si="206"/>
        <v>41</v>
      </c>
      <c r="V284" s="83"/>
      <c r="W284" s="83"/>
      <c r="X284" s="83"/>
      <c r="Y284" s="83">
        <f t="shared" si="186"/>
        <v>41</v>
      </c>
      <c r="Z284" s="83">
        <f t="shared" si="187"/>
        <v>41</v>
      </c>
      <c r="AA284" s="83">
        <f t="shared" si="188"/>
        <v>41</v>
      </c>
    </row>
    <row r="285" spans="1:27" s="3" customFormat="1" x14ac:dyDescent="0.2">
      <c r="A285" s="23" t="s">
        <v>155</v>
      </c>
      <c r="B285" s="26" t="s">
        <v>154</v>
      </c>
      <c r="C285" s="27" t="s">
        <v>3</v>
      </c>
      <c r="D285" s="26" t="s">
        <v>2</v>
      </c>
      <c r="E285" s="28" t="s">
        <v>343</v>
      </c>
      <c r="F285" s="29">
        <v>610</v>
      </c>
      <c r="G285" s="30">
        <v>41</v>
      </c>
      <c r="H285" s="30">
        <v>41</v>
      </c>
      <c r="I285" s="30">
        <v>41</v>
      </c>
      <c r="J285" s="30"/>
      <c r="K285" s="30"/>
      <c r="L285" s="30"/>
      <c r="M285" s="30">
        <f t="shared" si="215"/>
        <v>41</v>
      </c>
      <c r="N285" s="30">
        <f t="shared" si="216"/>
        <v>41</v>
      </c>
      <c r="O285" s="31">
        <f t="shared" si="217"/>
        <v>41</v>
      </c>
      <c r="P285" s="65"/>
      <c r="Q285" s="65"/>
      <c r="R285" s="65"/>
      <c r="S285" s="83">
        <f t="shared" si="204"/>
        <v>41</v>
      </c>
      <c r="T285" s="83">
        <f t="shared" si="205"/>
        <v>41</v>
      </c>
      <c r="U285" s="83">
        <f t="shared" si="206"/>
        <v>41</v>
      </c>
      <c r="V285" s="83"/>
      <c r="W285" s="83"/>
      <c r="X285" s="83"/>
      <c r="Y285" s="83">
        <f t="shared" si="186"/>
        <v>41</v>
      </c>
      <c r="Z285" s="83">
        <f t="shared" si="187"/>
        <v>41</v>
      </c>
      <c r="AA285" s="83">
        <f t="shared" si="188"/>
        <v>41</v>
      </c>
    </row>
    <row r="286" spans="1:27" s="3" customFormat="1" ht="22.5" x14ac:dyDescent="0.2">
      <c r="A286" s="23" t="s">
        <v>267</v>
      </c>
      <c r="B286" s="26" t="s">
        <v>154</v>
      </c>
      <c r="C286" s="27" t="s">
        <v>3</v>
      </c>
      <c r="D286" s="26" t="s">
        <v>2</v>
      </c>
      <c r="E286" s="28" t="s">
        <v>158</v>
      </c>
      <c r="F286" s="29" t="s">
        <v>7</v>
      </c>
      <c r="G286" s="30">
        <f t="shared" ref="G286:I286" si="241">G287</f>
        <v>800</v>
      </c>
      <c r="H286" s="30">
        <f t="shared" si="241"/>
        <v>800</v>
      </c>
      <c r="I286" s="30">
        <f t="shared" si="241"/>
        <v>800</v>
      </c>
      <c r="J286" s="30"/>
      <c r="K286" s="30"/>
      <c r="L286" s="30"/>
      <c r="M286" s="30">
        <f t="shared" si="215"/>
        <v>800</v>
      </c>
      <c r="N286" s="30">
        <f t="shared" si="216"/>
        <v>800</v>
      </c>
      <c r="O286" s="31">
        <f t="shared" si="217"/>
        <v>800</v>
      </c>
      <c r="P286" s="65"/>
      <c r="Q286" s="65"/>
      <c r="R286" s="65"/>
      <c r="S286" s="83">
        <f t="shared" si="204"/>
        <v>800</v>
      </c>
      <c r="T286" s="83">
        <f t="shared" si="205"/>
        <v>800</v>
      </c>
      <c r="U286" s="83">
        <f t="shared" si="206"/>
        <v>800</v>
      </c>
      <c r="V286" s="83">
        <f>V287</f>
        <v>76.991</v>
      </c>
      <c r="W286" s="83"/>
      <c r="X286" s="83"/>
      <c r="Y286" s="83">
        <f t="shared" si="186"/>
        <v>876.99099999999999</v>
      </c>
      <c r="Z286" s="83">
        <f t="shared" si="187"/>
        <v>800</v>
      </c>
      <c r="AA286" s="83">
        <f t="shared" si="188"/>
        <v>800</v>
      </c>
    </row>
    <row r="287" spans="1:27" s="3" customFormat="1" ht="22.5" x14ac:dyDescent="0.2">
      <c r="A287" s="23" t="s">
        <v>81</v>
      </c>
      <c r="B287" s="26" t="s">
        <v>154</v>
      </c>
      <c r="C287" s="27" t="s">
        <v>3</v>
      </c>
      <c r="D287" s="26" t="s">
        <v>2</v>
      </c>
      <c r="E287" s="28" t="s">
        <v>158</v>
      </c>
      <c r="F287" s="29">
        <v>600</v>
      </c>
      <c r="G287" s="30">
        <f t="shared" ref="G287:I287" si="242">G288</f>
        <v>800</v>
      </c>
      <c r="H287" s="30">
        <f t="shared" si="242"/>
        <v>800</v>
      </c>
      <c r="I287" s="30">
        <f t="shared" si="242"/>
        <v>800</v>
      </c>
      <c r="J287" s="30"/>
      <c r="K287" s="30"/>
      <c r="L287" s="30"/>
      <c r="M287" s="30">
        <f t="shared" si="215"/>
        <v>800</v>
      </c>
      <c r="N287" s="30">
        <f t="shared" si="216"/>
        <v>800</v>
      </c>
      <c r="O287" s="31">
        <f t="shared" si="217"/>
        <v>800</v>
      </c>
      <c r="P287" s="65"/>
      <c r="Q287" s="65"/>
      <c r="R287" s="65"/>
      <c r="S287" s="83">
        <f t="shared" si="204"/>
        <v>800</v>
      </c>
      <c r="T287" s="83">
        <f t="shared" si="205"/>
        <v>800</v>
      </c>
      <c r="U287" s="83">
        <f t="shared" si="206"/>
        <v>800</v>
      </c>
      <c r="V287" s="83">
        <f>V288</f>
        <v>76.991</v>
      </c>
      <c r="W287" s="83"/>
      <c r="X287" s="83"/>
      <c r="Y287" s="83">
        <f t="shared" ref="Y287:Y359" si="243">S287+V287</f>
        <v>876.99099999999999</v>
      </c>
      <c r="Z287" s="83">
        <f t="shared" ref="Z287:Z359" si="244">T287+W287</f>
        <v>800</v>
      </c>
      <c r="AA287" s="83">
        <f t="shared" ref="AA287:AA359" si="245">U287+X287</f>
        <v>800</v>
      </c>
    </row>
    <row r="288" spans="1:27" s="3" customFormat="1" x14ac:dyDescent="0.2">
      <c r="A288" s="23" t="s">
        <v>155</v>
      </c>
      <c r="B288" s="26" t="s">
        <v>154</v>
      </c>
      <c r="C288" s="27" t="s">
        <v>3</v>
      </c>
      <c r="D288" s="26" t="s">
        <v>2</v>
      </c>
      <c r="E288" s="28" t="s">
        <v>158</v>
      </c>
      <c r="F288" s="29">
        <v>610</v>
      </c>
      <c r="G288" s="30">
        <v>800</v>
      </c>
      <c r="H288" s="30">
        <v>800</v>
      </c>
      <c r="I288" s="30">
        <v>800</v>
      </c>
      <c r="J288" s="30"/>
      <c r="K288" s="30"/>
      <c r="L288" s="30"/>
      <c r="M288" s="30">
        <f t="shared" si="215"/>
        <v>800</v>
      </c>
      <c r="N288" s="30">
        <f t="shared" si="216"/>
        <v>800</v>
      </c>
      <c r="O288" s="31">
        <f t="shared" si="217"/>
        <v>800</v>
      </c>
      <c r="P288" s="65"/>
      <c r="Q288" s="65"/>
      <c r="R288" s="65"/>
      <c r="S288" s="83">
        <f t="shared" si="204"/>
        <v>800</v>
      </c>
      <c r="T288" s="83">
        <f t="shared" si="205"/>
        <v>800</v>
      </c>
      <c r="U288" s="83">
        <f t="shared" si="206"/>
        <v>800</v>
      </c>
      <c r="V288" s="83">
        <f>60+16.991</f>
        <v>76.991</v>
      </c>
      <c r="W288" s="83"/>
      <c r="X288" s="83"/>
      <c r="Y288" s="83">
        <f t="shared" si="243"/>
        <v>876.99099999999999</v>
      </c>
      <c r="Z288" s="83">
        <f t="shared" si="244"/>
        <v>800</v>
      </c>
      <c r="AA288" s="83">
        <f t="shared" si="245"/>
        <v>800</v>
      </c>
    </row>
    <row r="289" spans="1:27" s="3" customFormat="1" ht="22.5" x14ac:dyDescent="0.2">
      <c r="A289" s="23" t="s">
        <v>260</v>
      </c>
      <c r="B289" s="26" t="s">
        <v>154</v>
      </c>
      <c r="C289" s="27" t="s">
        <v>3</v>
      </c>
      <c r="D289" s="26" t="s">
        <v>2</v>
      </c>
      <c r="E289" s="28" t="s">
        <v>259</v>
      </c>
      <c r="F289" s="29"/>
      <c r="G289" s="30"/>
      <c r="H289" s="30"/>
      <c r="I289" s="30"/>
      <c r="J289" s="30"/>
      <c r="K289" s="30"/>
      <c r="L289" s="30"/>
      <c r="M289" s="30"/>
      <c r="N289" s="30"/>
      <c r="O289" s="31"/>
      <c r="P289" s="65"/>
      <c r="Q289" s="65"/>
      <c r="R289" s="65"/>
      <c r="S289" s="83"/>
      <c r="T289" s="83"/>
      <c r="U289" s="83"/>
      <c r="V289" s="83">
        <f>V290</f>
        <v>5888.5906000000004</v>
      </c>
      <c r="W289" s="83"/>
      <c r="X289" s="83"/>
      <c r="Y289" s="83">
        <f t="shared" ref="Y289:Y291" si="246">S289+V289</f>
        <v>5888.5906000000004</v>
      </c>
      <c r="Z289" s="83">
        <f t="shared" ref="Z289:Z291" si="247">T289+W289</f>
        <v>0</v>
      </c>
      <c r="AA289" s="83">
        <f t="shared" ref="AA289:AA291" si="248">U289+X289</f>
        <v>0</v>
      </c>
    </row>
    <row r="290" spans="1:27" s="3" customFormat="1" ht="22.5" x14ac:dyDescent="0.2">
      <c r="A290" s="23" t="s">
        <v>81</v>
      </c>
      <c r="B290" s="26" t="s">
        <v>154</v>
      </c>
      <c r="C290" s="27" t="s">
        <v>3</v>
      </c>
      <c r="D290" s="26" t="s">
        <v>2</v>
      </c>
      <c r="E290" s="28" t="s">
        <v>259</v>
      </c>
      <c r="F290" s="29">
        <v>600</v>
      </c>
      <c r="G290" s="30"/>
      <c r="H290" s="30"/>
      <c r="I290" s="30"/>
      <c r="J290" s="30"/>
      <c r="K290" s="30"/>
      <c r="L290" s="30"/>
      <c r="M290" s="30"/>
      <c r="N290" s="30"/>
      <c r="O290" s="31"/>
      <c r="P290" s="65"/>
      <c r="Q290" s="65"/>
      <c r="R290" s="65"/>
      <c r="S290" s="83"/>
      <c r="T290" s="83"/>
      <c r="U290" s="83"/>
      <c r="V290" s="83">
        <f>V291</f>
        <v>5888.5906000000004</v>
      </c>
      <c r="W290" s="83"/>
      <c r="X290" s="83"/>
      <c r="Y290" s="83">
        <f t="shared" si="246"/>
        <v>5888.5906000000004</v>
      </c>
      <c r="Z290" s="83">
        <f t="shared" si="247"/>
        <v>0</v>
      </c>
      <c r="AA290" s="83">
        <f t="shared" si="248"/>
        <v>0</v>
      </c>
    </row>
    <row r="291" spans="1:27" s="3" customFormat="1" x14ac:dyDescent="0.2">
      <c r="A291" s="23" t="s">
        <v>155</v>
      </c>
      <c r="B291" s="26" t="s">
        <v>154</v>
      </c>
      <c r="C291" s="27" t="s">
        <v>3</v>
      </c>
      <c r="D291" s="26" t="s">
        <v>2</v>
      </c>
      <c r="E291" s="28" t="s">
        <v>259</v>
      </c>
      <c r="F291" s="29">
        <v>610</v>
      </c>
      <c r="G291" s="30"/>
      <c r="H291" s="30"/>
      <c r="I291" s="30"/>
      <c r="J291" s="30"/>
      <c r="K291" s="30"/>
      <c r="L291" s="30"/>
      <c r="M291" s="30"/>
      <c r="N291" s="30"/>
      <c r="O291" s="31"/>
      <c r="P291" s="65"/>
      <c r="Q291" s="65"/>
      <c r="R291" s="65"/>
      <c r="S291" s="83"/>
      <c r="T291" s="83"/>
      <c r="U291" s="83"/>
      <c r="V291" s="83">
        <v>5888.5906000000004</v>
      </c>
      <c r="W291" s="83"/>
      <c r="X291" s="83"/>
      <c r="Y291" s="83">
        <f t="shared" si="246"/>
        <v>5888.5906000000004</v>
      </c>
      <c r="Z291" s="83">
        <f t="shared" si="247"/>
        <v>0</v>
      </c>
      <c r="AA291" s="83">
        <f t="shared" si="248"/>
        <v>0</v>
      </c>
    </row>
    <row r="292" spans="1:27" s="3" customFormat="1" x14ac:dyDescent="0.2">
      <c r="A292" s="23" t="s">
        <v>400</v>
      </c>
      <c r="B292" s="26">
        <v>4</v>
      </c>
      <c r="C292" s="27">
        <v>0</v>
      </c>
      <c r="D292" s="26" t="s">
        <v>398</v>
      </c>
      <c r="E292" s="28">
        <v>0</v>
      </c>
      <c r="F292" s="29"/>
      <c r="G292" s="30">
        <f>G293</f>
        <v>0</v>
      </c>
      <c r="H292" s="30">
        <f t="shared" ref="H292:I294" si="249">H293</f>
        <v>0</v>
      </c>
      <c r="I292" s="30">
        <f t="shared" si="249"/>
        <v>0</v>
      </c>
      <c r="J292" s="30">
        <f>J293</f>
        <v>0</v>
      </c>
      <c r="K292" s="30">
        <f t="shared" ref="K292:L294" si="250">K293</f>
        <v>1793.1</v>
      </c>
      <c r="L292" s="30">
        <f t="shared" si="250"/>
        <v>0</v>
      </c>
      <c r="M292" s="30">
        <f t="shared" ref="M292:M295" si="251">G292+J292</f>
        <v>0</v>
      </c>
      <c r="N292" s="30">
        <f t="shared" ref="N292:N295" si="252">H292+K292</f>
        <v>1793.1</v>
      </c>
      <c r="O292" s="31">
        <f t="shared" ref="O292:O295" si="253">I292+L292</f>
        <v>0</v>
      </c>
      <c r="P292" s="65"/>
      <c r="Q292" s="65"/>
      <c r="R292" s="65"/>
      <c r="S292" s="83">
        <f t="shared" si="204"/>
        <v>0</v>
      </c>
      <c r="T292" s="83">
        <f t="shared" si="205"/>
        <v>1793.1</v>
      </c>
      <c r="U292" s="83">
        <f t="shared" si="206"/>
        <v>0</v>
      </c>
      <c r="V292" s="83"/>
      <c r="W292" s="83"/>
      <c r="X292" s="83"/>
      <c r="Y292" s="83">
        <f t="shared" si="243"/>
        <v>0</v>
      </c>
      <c r="Z292" s="83">
        <f t="shared" si="244"/>
        <v>1793.1</v>
      </c>
      <c r="AA292" s="83">
        <f t="shared" si="245"/>
        <v>0</v>
      </c>
    </row>
    <row r="293" spans="1:27" s="3" customFormat="1" ht="67.5" x14ac:dyDescent="0.2">
      <c r="A293" s="23" t="s">
        <v>399</v>
      </c>
      <c r="B293" s="26">
        <v>4</v>
      </c>
      <c r="C293" s="27">
        <v>0</v>
      </c>
      <c r="D293" s="26" t="s">
        <v>398</v>
      </c>
      <c r="E293" s="28">
        <v>55191</v>
      </c>
      <c r="F293" s="29"/>
      <c r="G293" s="30">
        <f>G294</f>
        <v>0</v>
      </c>
      <c r="H293" s="30">
        <f t="shared" si="249"/>
        <v>0</v>
      </c>
      <c r="I293" s="30">
        <f t="shared" si="249"/>
        <v>0</v>
      </c>
      <c r="J293" s="30">
        <f>J294</f>
        <v>0</v>
      </c>
      <c r="K293" s="30">
        <f t="shared" si="250"/>
        <v>1793.1</v>
      </c>
      <c r="L293" s="30">
        <f t="shared" si="250"/>
        <v>0</v>
      </c>
      <c r="M293" s="30">
        <f t="shared" si="251"/>
        <v>0</v>
      </c>
      <c r="N293" s="30">
        <f t="shared" si="252"/>
        <v>1793.1</v>
      </c>
      <c r="O293" s="31">
        <f t="shared" si="253"/>
        <v>0</v>
      </c>
      <c r="P293" s="65"/>
      <c r="Q293" s="65"/>
      <c r="R293" s="65"/>
      <c r="S293" s="83">
        <f t="shared" si="204"/>
        <v>0</v>
      </c>
      <c r="T293" s="83">
        <f t="shared" si="205"/>
        <v>1793.1</v>
      </c>
      <c r="U293" s="83">
        <f t="shared" si="206"/>
        <v>0</v>
      </c>
      <c r="V293" s="83"/>
      <c r="W293" s="83"/>
      <c r="X293" s="83"/>
      <c r="Y293" s="83">
        <f t="shared" si="243"/>
        <v>0</v>
      </c>
      <c r="Z293" s="83">
        <f t="shared" si="244"/>
        <v>1793.1</v>
      </c>
      <c r="AA293" s="83">
        <f t="shared" si="245"/>
        <v>0</v>
      </c>
    </row>
    <row r="294" spans="1:27" s="3" customFormat="1" ht="22.5" x14ac:dyDescent="0.2">
      <c r="A294" s="23" t="s">
        <v>81</v>
      </c>
      <c r="B294" s="26">
        <v>4</v>
      </c>
      <c r="C294" s="27">
        <v>0</v>
      </c>
      <c r="D294" s="26" t="s">
        <v>398</v>
      </c>
      <c r="E294" s="28">
        <v>55191</v>
      </c>
      <c r="F294" s="29">
        <v>600</v>
      </c>
      <c r="G294" s="30">
        <f>G295</f>
        <v>0</v>
      </c>
      <c r="H294" s="30">
        <f t="shared" si="249"/>
        <v>0</v>
      </c>
      <c r="I294" s="30">
        <f t="shared" si="249"/>
        <v>0</v>
      </c>
      <c r="J294" s="30">
        <f>J295</f>
        <v>0</v>
      </c>
      <c r="K294" s="30">
        <f t="shared" si="250"/>
        <v>1793.1</v>
      </c>
      <c r="L294" s="30">
        <f t="shared" si="250"/>
        <v>0</v>
      </c>
      <c r="M294" s="30">
        <f t="shared" si="251"/>
        <v>0</v>
      </c>
      <c r="N294" s="30">
        <f t="shared" si="252"/>
        <v>1793.1</v>
      </c>
      <c r="O294" s="31">
        <f t="shared" si="253"/>
        <v>0</v>
      </c>
      <c r="P294" s="65"/>
      <c r="Q294" s="65"/>
      <c r="R294" s="65"/>
      <c r="S294" s="83">
        <f t="shared" si="204"/>
        <v>0</v>
      </c>
      <c r="T294" s="83">
        <f t="shared" si="205"/>
        <v>1793.1</v>
      </c>
      <c r="U294" s="83">
        <f t="shared" si="206"/>
        <v>0</v>
      </c>
      <c r="V294" s="83"/>
      <c r="W294" s="83"/>
      <c r="X294" s="83"/>
      <c r="Y294" s="83">
        <f t="shared" si="243"/>
        <v>0</v>
      </c>
      <c r="Z294" s="83">
        <f t="shared" si="244"/>
        <v>1793.1</v>
      </c>
      <c r="AA294" s="83">
        <f t="shared" si="245"/>
        <v>0</v>
      </c>
    </row>
    <row r="295" spans="1:27" s="3" customFormat="1" x14ac:dyDescent="0.2">
      <c r="A295" s="23" t="s">
        <v>155</v>
      </c>
      <c r="B295" s="26">
        <v>4</v>
      </c>
      <c r="C295" s="27">
        <v>0</v>
      </c>
      <c r="D295" s="26" t="s">
        <v>398</v>
      </c>
      <c r="E295" s="28">
        <v>55191</v>
      </c>
      <c r="F295" s="29">
        <v>610</v>
      </c>
      <c r="G295" s="30">
        <v>0</v>
      </c>
      <c r="H295" s="30">
        <v>0</v>
      </c>
      <c r="I295" s="30">
        <v>0</v>
      </c>
      <c r="J295" s="30">
        <v>0</v>
      </c>
      <c r="K295" s="30">
        <f>1693.1+100</f>
        <v>1793.1</v>
      </c>
      <c r="L295" s="30">
        <v>0</v>
      </c>
      <c r="M295" s="30">
        <f t="shared" si="251"/>
        <v>0</v>
      </c>
      <c r="N295" s="30">
        <f t="shared" si="252"/>
        <v>1793.1</v>
      </c>
      <c r="O295" s="31">
        <f t="shared" si="253"/>
        <v>0</v>
      </c>
      <c r="P295" s="65"/>
      <c r="Q295" s="65"/>
      <c r="R295" s="65"/>
      <c r="S295" s="83">
        <f t="shared" si="204"/>
        <v>0</v>
      </c>
      <c r="T295" s="83">
        <f t="shared" si="205"/>
        <v>1793.1</v>
      </c>
      <c r="U295" s="83">
        <f t="shared" si="206"/>
        <v>0</v>
      </c>
      <c r="V295" s="83"/>
      <c r="W295" s="83"/>
      <c r="X295" s="83"/>
      <c r="Y295" s="83">
        <f t="shared" si="243"/>
        <v>0</v>
      </c>
      <c r="Z295" s="83">
        <f t="shared" si="244"/>
        <v>1793.1</v>
      </c>
      <c r="AA295" s="83">
        <f t="shared" si="245"/>
        <v>0</v>
      </c>
    </row>
    <row r="296" spans="1:27" s="3" customFormat="1" x14ac:dyDescent="0.2">
      <c r="A296" s="23" t="s">
        <v>316</v>
      </c>
      <c r="B296" s="26" t="s">
        <v>154</v>
      </c>
      <c r="C296" s="27" t="s">
        <v>3</v>
      </c>
      <c r="D296" s="26" t="s">
        <v>314</v>
      </c>
      <c r="E296" s="28"/>
      <c r="F296" s="29"/>
      <c r="G296" s="30">
        <f t="shared" ref="G296:I298" si="254">G297</f>
        <v>1600</v>
      </c>
      <c r="H296" s="30">
        <f t="shared" si="254"/>
        <v>1600</v>
      </c>
      <c r="I296" s="30">
        <f t="shared" si="254"/>
        <v>1600</v>
      </c>
      <c r="J296" s="30">
        <f>J297</f>
        <v>141.73211000000001</v>
      </c>
      <c r="K296" s="30">
        <f t="shared" ref="K296:L298" si="255">K297</f>
        <v>0</v>
      </c>
      <c r="L296" s="30">
        <f t="shared" si="255"/>
        <v>0</v>
      </c>
      <c r="M296" s="30">
        <f t="shared" si="215"/>
        <v>1741.7321099999999</v>
      </c>
      <c r="N296" s="30">
        <f t="shared" si="216"/>
        <v>1600</v>
      </c>
      <c r="O296" s="31">
        <f t="shared" si="217"/>
        <v>1600</v>
      </c>
      <c r="P296" s="65"/>
      <c r="Q296" s="65"/>
      <c r="R296" s="65"/>
      <c r="S296" s="83">
        <f t="shared" si="204"/>
        <v>1741.7321099999999</v>
      </c>
      <c r="T296" s="83">
        <f t="shared" si="205"/>
        <v>1600</v>
      </c>
      <c r="U296" s="83">
        <f t="shared" si="206"/>
        <v>1600</v>
      </c>
      <c r="V296" s="83"/>
      <c r="W296" s="83"/>
      <c r="X296" s="83"/>
      <c r="Y296" s="83">
        <f t="shared" si="243"/>
        <v>1741.7321099999999</v>
      </c>
      <c r="Z296" s="83">
        <f t="shared" si="244"/>
        <v>1600</v>
      </c>
      <c r="AA296" s="83">
        <f t="shared" si="245"/>
        <v>1600</v>
      </c>
    </row>
    <row r="297" spans="1:27" s="3" customFormat="1" ht="33.75" x14ac:dyDescent="0.2">
      <c r="A297" s="23" t="s">
        <v>315</v>
      </c>
      <c r="B297" s="26" t="s">
        <v>154</v>
      </c>
      <c r="C297" s="27" t="s">
        <v>3</v>
      </c>
      <c r="D297" s="26" t="s">
        <v>314</v>
      </c>
      <c r="E297" s="28">
        <v>84150</v>
      </c>
      <c r="F297" s="29"/>
      <c r="G297" s="30">
        <f t="shared" si="254"/>
        <v>1600</v>
      </c>
      <c r="H297" s="30">
        <f t="shared" si="254"/>
        <v>1600</v>
      </c>
      <c r="I297" s="30">
        <f t="shared" si="254"/>
        <v>1600</v>
      </c>
      <c r="J297" s="30">
        <f>J298</f>
        <v>141.73211000000001</v>
      </c>
      <c r="K297" s="30">
        <f t="shared" si="255"/>
        <v>0</v>
      </c>
      <c r="L297" s="30">
        <f t="shared" si="255"/>
        <v>0</v>
      </c>
      <c r="M297" s="30">
        <f t="shared" si="215"/>
        <v>1741.7321099999999</v>
      </c>
      <c r="N297" s="30">
        <f t="shared" si="216"/>
        <v>1600</v>
      </c>
      <c r="O297" s="31">
        <f t="shared" si="217"/>
        <v>1600</v>
      </c>
      <c r="P297" s="65"/>
      <c r="Q297" s="65"/>
      <c r="R297" s="65"/>
      <c r="S297" s="83">
        <f t="shared" si="204"/>
        <v>1741.7321099999999</v>
      </c>
      <c r="T297" s="83">
        <f t="shared" si="205"/>
        <v>1600</v>
      </c>
      <c r="U297" s="83">
        <f t="shared" si="206"/>
        <v>1600</v>
      </c>
      <c r="V297" s="83"/>
      <c r="W297" s="83"/>
      <c r="X297" s="83"/>
      <c r="Y297" s="83">
        <f t="shared" si="243"/>
        <v>1741.7321099999999</v>
      </c>
      <c r="Z297" s="83">
        <f t="shared" si="244"/>
        <v>1600</v>
      </c>
      <c r="AA297" s="83">
        <f t="shared" si="245"/>
        <v>1600</v>
      </c>
    </row>
    <row r="298" spans="1:27" s="3" customFormat="1" ht="22.5" x14ac:dyDescent="0.2">
      <c r="A298" s="23" t="s">
        <v>81</v>
      </c>
      <c r="B298" s="26" t="s">
        <v>154</v>
      </c>
      <c r="C298" s="27" t="s">
        <v>3</v>
      </c>
      <c r="D298" s="26" t="s">
        <v>314</v>
      </c>
      <c r="E298" s="28">
        <v>84150</v>
      </c>
      <c r="F298" s="29">
        <v>600</v>
      </c>
      <c r="G298" s="30">
        <f t="shared" si="254"/>
        <v>1600</v>
      </c>
      <c r="H298" s="30">
        <f t="shared" si="254"/>
        <v>1600</v>
      </c>
      <c r="I298" s="30">
        <f t="shared" si="254"/>
        <v>1600</v>
      </c>
      <c r="J298" s="30">
        <f>J299</f>
        <v>141.73211000000001</v>
      </c>
      <c r="K298" s="30">
        <f t="shared" si="255"/>
        <v>0</v>
      </c>
      <c r="L298" s="30">
        <f t="shared" si="255"/>
        <v>0</v>
      </c>
      <c r="M298" s="30">
        <f t="shared" si="215"/>
        <v>1741.7321099999999</v>
      </c>
      <c r="N298" s="30">
        <f t="shared" si="216"/>
        <v>1600</v>
      </c>
      <c r="O298" s="31">
        <f t="shared" si="217"/>
        <v>1600</v>
      </c>
      <c r="P298" s="65"/>
      <c r="Q298" s="65"/>
      <c r="R298" s="65"/>
      <c r="S298" s="83">
        <f t="shared" si="204"/>
        <v>1741.7321099999999</v>
      </c>
      <c r="T298" s="83">
        <f t="shared" si="205"/>
        <v>1600</v>
      </c>
      <c r="U298" s="83">
        <f t="shared" si="206"/>
        <v>1600</v>
      </c>
      <c r="V298" s="83"/>
      <c r="W298" s="83"/>
      <c r="X298" s="83"/>
      <c r="Y298" s="83">
        <f t="shared" si="243"/>
        <v>1741.7321099999999</v>
      </c>
      <c r="Z298" s="83">
        <f t="shared" si="244"/>
        <v>1600</v>
      </c>
      <c r="AA298" s="83">
        <f t="shared" si="245"/>
        <v>1600</v>
      </c>
    </row>
    <row r="299" spans="1:27" s="3" customFormat="1" x14ac:dyDescent="0.2">
      <c r="A299" s="23" t="s">
        <v>155</v>
      </c>
      <c r="B299" s="26" t="s">
        <v>154</v>
      </c>
      <c r="C299" s="27" t="s">
        <v>3</v>
      </c>
      <c r="D299" s="26" t="s">
        <v>314</v>
      </c>
      <c r="E299" s="28">
        <v>84150</v>
      </c>
      <c r="F299" s="29">
        <v>610</v>
      </c>
      <c r="G299" s="30">
        <v>1600</v>
      </c>
      <c r="H299" s="30">
        <v>1600</v>
      </c>
      <c r="I299" s="30">
        <v>1600</v>
      </c>
      <c r="J299" s="30">
        <v>141.73211000000001</v>
      </c>
      <c r="K299" s="30">
        <v>0</v>
      </c>
      <c r="L299" s="30">
        <v>0</v>
      </c>
      <c r="M299" s="30">
        <f t="shared" si="215"/>
        <v>1741.7321099999999</v>
      </c>
      <c r="N299" s="30">
        <f t="shared" si="216"/>
        <v>1600</v>
      </c>
      <c r="O299" s="31">
        <f t="shared" si="217"/>
        <v>1600</v>
      </c>
      <c r="P299" s="65"/>
      <c r="Q299" s="65"/>
      <c r="R299" s="65"/>
      <c r="S299" s="83">
        <f t="shared" si="204"/>
        <v>1741.7321099999999</v>
      </c>
      <c r="T299" s="83">
        <f t="shared" si="205"/>
        <v>1600</v>
      </c>
      <c r="U299" s="83">
        <f t="shared" si="206"/>
        <v>1600</v>
      </c>
      <c r="V299" s="83"/>
      <c r="W299" s="83"/>
      <c r="X299" s="83"/>
      <c r="Y299" s="83">
        <f t="shared" si="243"/>
        <v>1741.7321099999999</v>
      </c>
      <c r="Z299" s="83">
        <f t="shared" si="244"/>
        <v>1600</v>
      </c>
      <c r="AA299" s="83">
        <f t="shared" si="245"/>
        <v>1600</v>
      </c>
    </row>
    <row r="300" spans="1:27" s="3" customFormat="1" x14ac:dyDescent="0.2">
      <c r="A300" s="23" t="s">
        <v>309</v>
      </c>
      <c r="B300" s="26" t="s">
        <v>154</v>
      </c>
      <c r="C300" s="27" t="s">
        <v>3</v>
      </c>
      <c r="D300" s="26" t="s">
        <v>306</v>
      </c>
      <c r="E300" s="28"/>
      <c r="F300" s="29"/>
      <c r="G300" s="30">
        <f t="shared" ref="G300:I300" si="256">G301</f>
        <v>300</v>
      </c>
      <c r="H300" s="30">
        <f t="shared" si="256"/>
        <v>300</v>
      </c>
      <c r="I300" s="30">
        <f t="shared" si="256"/>
        <v>300</v>
      </c>
      <c r="J300" s="30">
        <f>J301</f>
        <v>69</v>
      </c>
      <c r="K300" s="30">
        <f t="shared" ref="K300:L301" si="257">K301</f>
        <v>0</v>
      </c>
      <c r="L300" s="30">
        <f t="shared" si="257"/>
        <v>0</v>
      </c>
      <c r="M300" s="30">
        <f t="shared" si="215"/>
        <v>369</v>
      </c>
      <c r="N300" s="30">
        <f t="shared" si="216"/>
        <v>300</v>
      </c>
      <c r="O300" s="31">
        <f t="shared" si="217"/>
        <v>300</v>
      </c>
      <c r="P300" s="65">
        <f>P301</f>
        <v>3713.1030000000001</v>
      </c>
      <c r="Q300" s="65"/>
      <c r="R300" s="65"/>
      <c r="S300" s="83">
        <f t="shared" si="204"/>
        <v>4082.1030000000001</v>
      </c>
      <c r="T300" s="83">
        <f t="shared" si="205"/>
        <v>300</v>
      </c>
      <c r="U300" s="83">
        <f t="shared" si="206"/>
        <v>300</v>
      </c>
      <c r="V300" s="83"/>
      <c r="W300" s="83"/>
      <c r="X300" s="83"/>
      <c r="Y300" s="83">
        <f t="shared" si="243"/>
        <v>4082.1030000000001</v>
      </c>
      <c r="Z300" s="83">
        <f t="shared" si="244"/>
        <v>300</v>
      </c>
      <c r="AA300" s="83">
        <f t="shared" si="245"/>
        <v>300</v>
      </c>
    </row>
    <row r="301" spans="1:27" s="3" customFormat="1" ht="33.75" x14ac:dyDescent="0.2">
      <c r="A301" s="23" t="s">
        <v>307</v>
      </c>
      <c r="B301" s="26" t="s">
        <v>154</v>
      </c>
      <c r="C301" s="27" t="s">
        <v>3</v>
      </c>
      <c r="D301" s="26" t="s">
        <v>306</v>
      </c>
      <c r="E301" s="28">
        <v>50970</v>
      </c>
      <c r="F301" s="29"/>
      <c r="G301" s="30">
        <f t="shared" ref="G301:I301" si="258">G302</f>
        <v>300</v>
      </c>
      <c r="H301" s="30">
        <f t="shared" si="258"/>
        <v>300</v>
      </c>
      <c r="I301" s="30">
        <f t="shared" si="258"/>
        <v>300</v>
      </c>
      <c r="J301" s="30">
        <f>J302</f>
        <v>69</v>
      </c>
      <c r="K301" s="30">
        <f t="shared" si="257"/>
        <v>0</v>
      </c>
      <c r="L301" s="30">
        <f t="shared" si="257"/>
        <v>0</v>
      </c>
      <c r="M301" s="30">
        <f t="shared" si="215"/>
        <v>369</v>
      </c>
      <c r="N301" s="30">
        <f t="shared" si="216"/>
        <v>300</v>
      </c>
      <c r="O301" s="31">
        <f t="shared" si="217"/>
        <v>300</v>
      </c>
      <c r="P301" s="65">
        <f>P302</f>
        <v>3713.1030000000001</v>
      </c>
      <c r="Q301" s="65"/>
      <c r="R301" s="65"/>
      <c r="S301" s="83">
        <f t="shared" si="204"/>
        <v>4082.1030000000001</v>
      </c>
      <c r="T301" s="83">
        <f t="shared" si="205"/>
        <v>300</v>
      </c>
      <c r="U301" s="83">
        <f t="shared" si="206"/>
        <v>300</v>
      </c>
      <c r="V301" s="83"/>
      <c r="W301" s="83"/>
      <c r="X301" s="83"/>
      <c r="Y301" s="83">
        <f t="shared" si="243"/>
        <v>4082.1030000000001</v>
      </c>
      <c r="Z301" s="83">
        <f t="shared" si="244"/>
        <v>300</v>
      </c>
      <c r="AA301" s="83">
        <f t="shared" si="245"/>
        <v>300</v>
      </c>
    </row>
    <row r="302" spans="1:27" s="3" customFormat="1" ht="22.5" x14ac:dyDescent="0.2">
      <c r="A302" s="23" t="s">
        <v>81</v>
      </c>
      <c r="B302" s="26" t="s">
        <v>154</v>
      </c>
      <c r="C302" s="27" t="s">
        <v>3</v>
      </c>
      <c r="D302" s="26" t="s">
        <v>306</v>
      </c>
      <c r="E302" s="28">
        <v>50970</v>
      </c>
      <c r="F302" s="29">
        <v>600</v>
      </c>
      <c r="G302" s="30">
        <f t="shared" ref="G302:I302" si="259">G303</f>
        <v>300</v>
      </c>
      <c r="H302" s="30">
        <f t="shared" si="259"/>
        <v>300</v>
      </c>
      <c r="I302" s="30">
        <f t="shared" si="259"/>
        <v>300</v>
      </c>
      <c r="J302" s="30">
        <f>J303</f>
        <v>69</v>
      </c>
      <c r="K302" s="30">
        <f t="shared" ref="K302:L302" si="260">K303</f>
        <v>0</v>
      </c>
      <c r="L302" s="30">
        <f t="shared" si="260"/>
        <v>0</v>
      </c>
      <c r="M302" s="30">
        <f t="shared" si="215"/>
        <v>369</v>
      </c>
      <c r="N302" s="30">
        <f t="shared" si="216"/>
        <v>300</v>
      </c>
      <c r="O302" s="31">
        <f t="shared" si="217"/>
        <v>300</v>
      </c>
      <c r="P302" s="65">
        <f>P303</f>
        <v>3713.1030000000001</v>
      </c>
      <c r="Q302" s="65"/>
      <c r="R302" s="65"/>
      <c r="S302" s="83">
        <f t="shared" si="204"/>
        <v>4082.1030000000001</v>
      </c>
      <c r="T302" s="83">
        <f t="shared" si="205"/>
        <v>300</v>
      </c>
      <c r="U302" s="83">
        <f t="shared" si="206"/>
        <v>300</v>
      </c>
      <c r="V302" s="83"/>
      <c r="W302" s="83"/>
      <c r="X302" s="83"/>
      <c r="Y302" s="83">
        <f t="shared" si="243"/>
        <v>4082.1030000000001</v>
      </c>
      <c r="Z302" s="83">
        <f t="shared" si="244"/>
        <v>300</v>
      </c>
      <c r="AA302" s="83">
        <f t="shared" si="245"/>
        <v>300</v>
      </c>
    </row>
    <row r="303" spans="1:27" s="3" customFormat="1" x14ac:dyDescent="0.2">
      <c r="A303" s="23" t="s">
        <v>155</v>
      </c>
      <c r="B303" s="26" t="s">
        <v>154</v>
      </c>
      <c r="C303" s="27" t="s">
        <v>3</v>
      </c>
      <c r="D303" s="26" t="s">
        <v>306</v>
      </c>
      <c r="E303" s="28">
        <v>50970</v>
      </c>
      <c r="F303" s="29">
        <v>610</v>
      </c>
      <c r="G303" s="30">
        <v>300</v>
      </c>
      <c r="H303" s="30">
        <v>300</v>
      </c>
      <c r="I303" s="30">
        <v>300</v>
      </c>
      <c r="J303" s="30">
        <v>69</v>
      </c>
      <c r="K303" s="30">
        <v>0</v>
      </c>
      <c r="L303" s="30">
        <v>0</v>
      </c>
      <c r="M303" s="30">
        <f t="shared" si="215"/>
        <v>369</v>
      </c>
      <c r="N303" s="30">
        <f t="shared" si="216"/>
        <v>300</v>
      </c>
      <c r="O303" s="31">
        <f t="shared" si="217"/>
        <v>300</v>
      </c>
      <c r="P303" s="65">
        <v>3713.1030000000001</v>
      </c>
      <c r="Q303" s="65"/>
      <c r="R303" s="65"/>
      <c r="S303" s="83">
        <f t="shared" si="204"/>
        <v>4082.1030000000001</v>
      </c>
      <c r="T303" s="83">
        <f t="shared" si="205"/>
        <v>300</v>
      </c>
      <c r="U303" s="83">
        <f t="shared" si="206"/>
        <v>300</v>
      </c>
      <c r="V303" s="83"/>
      <c r="W303" s="83"/>
      <c r="X303" s="83"/>
      <c r="Y303" s="83">
        <f t="shared" si="243"/>
        <v>4082.1030000000001</v>
      </c>
      <c r="Z303" s="83">
        <f t="shared" si="244"/>
        <v>300</v>
      </c>
      <c r="AA303" s="83">
        <f t="shared" si="245"/>
        <v>300</v>
      </c>
    </row>
    <row r="304" spans="1:27" s="3" customFormat="1" ht="33.75" x14ac:dyDescent="0.2">
      <c r="A304" s="23" t="s">
        <v>308</v>
      </c>
      <c r="B304" s="26" t="s">
        <v>154</v>
      </c>
      <c r="C304" s="27">
        <v>0</v>
      </c>
      <c r="D304" s="26" t="s">
        <v>299</v>
      </c>
      <c r="E304" s="28"/>
      <c r="F304" s="29"/>
      <c r="G304" s="30">
        <f>G305</f>
        <v>30643</v>
      </c>
      <c r="H304" s="30">
        <f t="shared" ref="H304:I304" si="261">H305</f>
        <v>0</v>
      </c>
      <c r="I304" s="30">
        <f t="shared" si="261"/>
        <v>0</v>
      </c>
      <c r="J304" s="30">
        <f>J305</f>
        <v>-5.5100000000000003E-2</v>
      </c>
      <c r="K304" s="30"/>
      <c r="L304" s="30"/>
      <c r="M304" s="30">
        <f t="shared" si="215"/>
        <v>30642.944899999999</v>
      </c>
      <c r="N304" s="30">
        <f t="shared" si="216"/>
        <v>0</v>
      </c>
      <c r="O304" s="31">
        <f t="shared" si="217"/>
        <v>0</v>
      </c>
      <c r="P304" s="65"/>
      <c r="Q304" s="65"/>
      <c r="R304" s="65"/>
      <c r="S304" s="83">
        <f t="shared" si="204"/>
        <v>30642.944899999999</v>
      </c>
      <c r="T304" s="83">
        <f t="shared" si="205"/>
        <v>0</v>
      </c>
      <c r="U304" s="83">
        <f t="shared" si="206"/>
        <v>0</v>
      </c>
      <c r="V304" s="83">
        <f>V305+V308</f>
        <v>59.35711000000083</v>
      </c>
      <c r="W304" s="83"/>
      <c r="X304" s="83"/>
      <c r="Y304" s="83">
        <f t="shared" si="243"/>
        <v>30702.302009999999</v>
      </c>
      <c r="Z304" s="83">
        <f t="shared" si="244"/>
        <v>0</v>
      </c>
      <c r="AA304" s="83">
        <f t="shared" si="245"/>
        <v>0</v>
      </c>
    </row>
    <row r="305" spans="1:27" s="3" customFormat="1" ht="45" x14ac:dyDescent="0.2">
      <c r="A305" s="23" t="s">
        <v>300</v>
      </c>
      <c r="B305" s="26" t="s">
        <v>154</v>
      </c>
      <c r="C305" s="27">
        <v>0</v>
      </c>
      <c r="D305" s="26" t="s">
        <v>301</v>
      </c>
      <c r="E305" s="28">
        <v>52320</v>
      </c>
      <c r="F305" s="29"/>
      <c r="G305" s="30">
        <f t="shared" ref="G305:I305" si="262">G306</f>
        <v>30643</v>
      </c>
      <c r="H305" s="30">
        <f t="shared" si="262"/>
        <v>0</v>
      </c>
      <c r="I305" s="30">
        <f t="shared" si="262"/>
        <v>0</v>
      </c>
      <c r="J305" s="30">
        <f>J306</f>
        <v>-5.5100000000000003E-2</v>
      </c>
      <c r="K305" s="30"/>
      <c r="L305" s="30"/>
      <c r="M305" s="30">
        <f t="shared" si="215"/>
        <v>30642.944899999999</v>
      </c>
      <c r="N305" s="30">
        <f t="shared" si="216"/>
        <v>0</v>
      </c>
      <c r="O305" s="31">
        <f t="shared" si="217"/>
        <v>0</v>
      </c>
      <c r="P305" s="65"/>
      <c r="Q305" s="65"/>
      <c r="R305" s="65"/>
      <c r="S305" s="83">
        <f t="shared" si="204"/>
        <v>30642.944899999999</v>
      </c>
      <c r="T305" s="83">
        <f t="shared" si="205"/>
        <v>0</v>
      </c>
      <c r="U305" s="83">
        <f t="shared" si="206"/>
        <v>0</v>
      </c>
      <c r="V305" s="83">
        <f>V306</f>
        <v>-30642.944899999999</v>
      </c>
      <c r="W305" s="83"/>
      <c r="X305" s="83"/>
      <c r="Y305" s="83">
        <f t="shared" si="243"/>
        <v>0</v>
      </c>
      <c r="Z305" s="83">
        <f t="shared" si="244"/>
        <v>0</v>
      </c>
      <c r="AA305" s="83">
        <f t="shared" si="245"/>
        <v>0</v>
      </c>
    </row>
    <row r="306" spans="1:27" s="3" customFormat="1" ht="22.5" x14ac:dyDescent="0.2">
      <c r="A306" s="23" t="s">
        <v>103</v>
      </c>
      <c r="B306" s="26" t="s">
        <v>154</v>
      </c>
      <c r="C306" s="27">
        <v>0</v>
      </c>
      <c r="D306" s="26" t="s">
        <v>301</v>
      </c>
      <c r="E306" s="28">
        <v>52320</v>
      </c>
      <c r="F306" s="29">
        <v>400</v>
      </c>
      <c r="G306" s="30">
        <f t="shared" ref="G306:I306" si="263">G307</f>
        <v>30643</v>
      </c>
      <c r="H306" s="30">
        <f t="shared" si="263"/>
        <v>0</v>
      </c>
      <c r="I306" s="30">
        <f t="shared" si="263"/>
        <v>0</v>
      </c>
      <c r="J306" s="30">
        <f>J307</f>
        <v>-5.5100000000000003E-2</v>
      </c>
      <c r="K306" s="30"/>
      <c r="L306" s="30"/>
      <c r="M306" s="30">
        <f t="shared" si="215"/>
        <v>30642.944899999999</v>
      </c>
      <c r="N306" s="30">
        <f t="shared" si="216"/>
        <v>0</v>
      </c>
      <c r="O306" s="31">
        <f t="shared" si="217"/>
        <v>0</v>
      </c>
      <c r="P306" s="65"/>
      <c r="Q306" s="65"/>
      <c r="R306" s="65"/>
      <c r="S306" s="83">
        <f t="shared" si="204"/>
        <v>30642.944899999999</v>
      </c>
      <c r="T306" s="83">
        <f t="shared" si="205"/>
        <v>0</v>
      </c>
      <c r="U306" s="83">
        <f t="shared" si="206"/>
        <v>0</v>
      </c>
      <c r="V306" s="83">
        <f>V307</f>
        <v>-30642.944899999999</v>
      </c>
      <c r="W306" s="83"/>
      <c r="X306" s="83"/>
      <c r="Y306" s="83">
        <f t="shared" si="243"/>
        <v>0</v>
      </c>
      <c r="Z306" s="83">
        <f t="shared" si="244"/>
        <v>0</v>
      </c>
      <c r="AA306" s="83">
        <f t="shared" si="245"/>
        <v>0</v>
      </c>
    </row>
    <row r="307" spans="1:27" s="3" customFormat="1" x14ac:dyDescent="0.2">
      <c r="A307" s="23" t="s">
        <v>102</v>
      </c>
      <c r="B307" s="26" t="s">
        <v>154</v>
      </c>
      <c r="C307" s="27">
        <v>0</v>
      </c>
      <c r="D307" s="26" t="s">
        <v>301</v>
      </c>
      <c r="E307" s="28">
        <v>52320</v>
      </c>
      <c r="F307" s="29">
        <v>410</v>
      </c>
      <c r="G307" s="30">
        <v>30643</v>
      </c>
      <c r="H307" s="30">
        <v>0</v>
      </c>
      <c r="I307" s="30">
        <v>0</v>
      </c>
      <c r="J307" s="30">
        <f>-0.0551</f>
        <v>-5.5100000000000003E-2</v>
      </c>
      <c r="K307" s="30"/>
      <c r="L307" s="30"/>
      <c r="M307" s="30">
        <f t="shared" si="215"/>
        <v>30642.944899999999</v>
      </c>
      <c r="N307" s="30">
        <f t="shared" si="216"/>
        <v>0</v>
      </c>
      <c r="O307" s="31">
        <f t="shared" si="217"/>
        <v>0</v>
      </c>
      <c r="P307" s="65"/>
      <c r="Q307" s="65"/>
      <c r="R307" s="65"/>
      <c r="S307" s="83">
        <f t="shared" si="204"/>
        <v>30642.944899999999</v>
      </c>
      <c r="T307" s="83">
        <f t="shared" si="205"/>
        <v>0</v>
      </c>
      <c r="U307" s="83">
        <f t="shared" si="206"/>
        <v>0</v>
      </c>
      <c r="V307" s="83">
        <f>-S307</f>
        <v>-30642.944899999999</v>
      </c>
      <c r="W307" s="83"/>
      <c r="X307" s="83"/>
      <c r="Y307" s="83">
        <f t="shared" si="243"/>
        <v>0</v>
      </c>
      <c r="Z307" s="83">
        <f t="shared" si="244"/>
        <v>0</v>
      </c>
      <c r="AA307" s="83">
        <f t="shared" si="245"/>
        <v>0</v>
      </c>
    </row>
    <row r="308" spans="1:27" s="3" customFormat="1" ht="56.25" x14ac:dyDescent="0.2">
      <c r="A308" s="23" t="s">
        <v>428</v>
      </c>
      <c r="B308" s="26">
        <v>4</v>
      </c>
      <c r="C308" s="27">
        <v>0</v>
      </c>
      <c r="D308" s="26" t="s">
        <v>301</v>
      </c>
      <c r="E308" s="28" t="s">
        <v>427</v>
      </c>
      <c r="F308" s="29"/>
      <c r="G308" s="28" t="s">
        <v>427</v>
      </c>
      <c r="H308" s="29"/>
      <c r="I308" s="30"/>
      <c r="J308" s="30"/>
      <c r="K308" s="30"/>
      <c r="L308" s="30"/>
      <c r="M308" s="30"/>
      <c r="N308" s="30"/>
      <c r="O308" s="31"/>
      <c r="P308" s="65"/>
      <c r="Q308" s="65"/>
      <c r="R308" s="65"/>
      <c r="S308" s="83"/>
      <c r="T308" s="83"/>
      <c r="U308" s="83"/>
      <c r="V308" s="83">
        <f>V309</f>
        <v>30702.302009999999</v>
      </c>
      <c r="W308" s="83"/>
      <c r="X308" s="83"/>
      <c r="Y308" s="83">
        <f>S308+V308</f>
        <v>30702.302009999999</v>
      </c>
      <c r="Z308" s="83">
        <f t="shared" si="244"/>
        <v>0</v>
      </c>
      <c r="AA308" s="83">
        <f t="shared" si="245"/>
        <v>0</v>
      </c>
    </row>
    <row r="309" spans="1:27" s="3" customFormat="1" ht="22.5" x14ac:dyDescent="0.2">
      <c r="A309" s="23" t="s">
        <v>103</v>
      </c>
      <c r="B309" s="26">
        <v>4</v>
      </c>
      <c r="C309" s="27">
        <v>0</v>
      </c>
      <c r="D309" s="26" t="s">
        <v>301</v>
      </c>
      <c r="E309" s="28" t="s">
        <v>427</v>
      </c>
      <c r="F309" s="29">
        <v>400</v>
      </c>
      <c r="G309" s="28" t="s">
        <v>427</v>
      </c>
      <c r="H309" s="29">
        <v>400</v>
      </c>
      <c r="I309" s="30"/>
      <c r="J309" s="30"/>
      <c r="K309" s="30"/>
      <c r="L309" s="30"/>
      <c r="M309" s="30"/>
      <c r="N309" s="30"/>
      <c r="O309" s="31"/>
      <c r="P309" s="65"/>
      <c r="Q309" s="65"/>
      <c r="R309" s="65"/>
      <c r="S309" s="83"/>
      <c r="T309" s="83"/>
      <c r="U309" s="83"/>
      <c r="V309" s="83">
        <f>V310</f>
        <v>30702.302009999999</v>
      </c>
      <c r="W309" s="83"/>
      <c r="X309" s="83"/>
      <c r="Y309" s="83">
        <f t="shared" ref="Y309:Y310" si="264">S309+V309</f>
        <v>30702.302009999999</v>
      </c>
      <c r="Z309" s="83">
        <f t="shared" ref="Z309:Z310" si="265">T309+W309</f>
        <v>0</v>
      </c>
      <c r="AA309" s="83">
        <f t="shared" ref="AA309:AA310" si="266">U309+X309</f>
        <v>0</v>
      </c>
    </row>
    <row r="310" spans="1:27" s="3" customFormat="1" x14ac:dyDescent="0.2">
      <c r="A310" s="23" t="s">
        <v>102</v>
      </c>
      <c r="B310" s="26">
        <v>4</v>
      </c>
      <c r="C310" s="27">
        <v>0</v>
      </c>
      <c r="D310" s="26" t="s">
        <v>301</v>
      </c>
      <c r="E310" s="28" t="s">
        <v>427</v>
      </c>
      <c r="F310" s="29">
        <v>410</v>
      </c>
      <c r="G310" s="28" t="s">
        <v>427</v>
      </c>
      <c r="H310" s="29">
        <v>410</v>
      </c>
      <c r="I310" s="30"/>
      <c r="J310" s="30"/>
      <c r="K310" s="30"/>
      <c r="L310" s="30"/>
      <c r="M310" s="30"/>
      <c r="N310" s="30"/>
      <c r="O310" s="31"/>
      <c r="P310" s="65"/>
      <c r="Q310" s="65"/>
      <c r="R310" s="65"/>
      <c r="S310" s="83"/>
      <c r="T310" s="83"/>
      <c r="U310" s="83"/>
      <c r="V310" s="83">
        <f>30642.9449+59.35711</f>
        <v>30702.302009999999</v>
      </c>
      <c r="W310" s="83"/>
      <c r="X310" s="83"/>
      <c r="Y310" s="83">
        <f t="shared" si="264"/>
        <v>30702.302009999999</v>
      </c>
      <c r="Z310" s="83">
        <f t="shared" si="265"/>
        <v>0</v>
      </c>
      <c r="AA310" s="83">
        <f t="shared" si="266"/>
        <v>0</v>
      </c>
    </row>
    <row r="311" spans="1:27" s="3" customFormat="1" ht="33.75" x14ac:dyDescent="0.2">
      <c r="A311" s="34" t="s">
        <v>338</v>
      </c>
      <c r="B311" s="37" t="s">
        <v>204</v>
      </c>
      <c r="C311" s="38" t="s">
        <v>3</v>
      </c>
      <c r="D311" s="37" t="s">
        <v>2</v>
      </c>
      <c r="E311" s="39" t="s">
        <v>9</v>
      </c>
      <c r="F311" s="40" t="s">
        <v>7</v>
      </c>
      <c r="G311" s="41">
        <f>G312+G371+G381</f>
        <v>125658.7</v>
      </c>
      <c r="H311" s="41">
        <f>H312+H371+H381</f>
        <v>133924.69999999998</v>
      </c>
      <c r="I311" s="41">
        <f>I312+I371+I381</f>
        <v>139802.09999999998</v>
      </c>
      <c r="J311" s="41">
        <f>J312</f>
        <v>-2479.9</v>
      </c>
      <c r="K311" s="41">
        <f t="shared" ref="K311:L311" si="267">K312</f>
        <v>-8300</v>
      </c>
      <c r="L311" s="41">
        <f t="shared" si="267"/>
        <v>-9500</v>
      </c>
      <c r="M311" s="41">
        <f t="shared" si="215"/>
        <v>123178.8</v>
      </c>
      <c r="N311" s="41">
        <f t="shared" si="216"/>
        <v>125624.69999999998</v>
      </c>
      <c r="O311" s="42">
        <f t="shared" si="217"/>
        <v>130302.09999999998</v>
      </c>
      <c r="P311" s="66">
        <f>P312+P371+P381</f>
        <v>6021.8175900000006</v>
      </c>
      <c r="Q311" s="66">
        <f t="shared" ref="Q311:R311" si="268">Q312+Q371+Q381</f>
        <v>0</v>
      </c>
      <c r="R311" s="66">
        <f t="shared" si="268"/>
        <v>0</v>
      </c>
      <c r="S311" s="64">
        <f t="shared" si="204"/>
        <v>129200.61759000001</v>
      </c>
      <c r="T311" s="64">
        <f t="shared" si="205"/>
        <v>125624.69999999998</v>
      </c>
      <c r="U311" s="64">
        <f t="shared" si="206"/>
        <v>130302.09999999998</v>
      </c>
      <c r="V311" s="64">
        <f>V312</f>
        <v>1184.1296400000001</v>
      </c>
      <c r="W311" s="64"/>
      <c r="X311" s="64"/>
      <c r="Y311" s="64">
        <f t="shared" si="243"/>
        <v>130384.74723000001</v>
      </c>
      <c r="Z311" s="64">
        <f t="shared" si="244"/>
        <v>125624.69999999998</v>
      </c>
      <c r="AA311" s="64">
        <f t="shared" si="245"/>
        <v>130302.09999999998</v>
      </c>
    </row>
    <row r="312" spans="1:27" s="3" customFormat="1" x14ac:dyDescent="0.2">
      <c r="A312" s="34" t="s">
        <v>339</v>
      </c>
      <c r="B312" s="37">
        <v>5</v>
      </c>
      <c r="C312" s="38">
        <v>1</v>
      </c>
      <c r="D312" s="37">
        <v>0</v>
      </c>
      <c r="E312" s="39">
        <v>0</v>
      </c>
      <c r="F312" s="40"/>
      <c r="G312" s="41">
        <f>G316+G323+G326+G332+G344+G347+G350+G353+G356+G359+G362+G365+G329</f>
        <v>120000.4</v>
      </c>
      <c r="H312" s="41">
        <f t="shared" ref="H312:I312" si="269">H316+H323+H326+H332+H344+H347+H350+H353+H356+H359+H362+H365+H329</f>
        <v>127994.29999999999</v>
      </c>
      <c r="I312" s="41">
        <f t="shared" si="269"/>
        <v>133636.29999999999</v>
      </c>
      <c r="J312" s="41">
        <f>J329+J338+J353+J365+J326+J350+J335</f>
        <v>-2479.9</v>
      </c>
      <c r="K312" s="41">
        <f t="shared" ref="K312:L312" si="270">K329+K338+K353+K365+K326+K350</f>
        <v>-8300</v>
      </c>
      <c r="L312" s="41">
        <f t="shared" si="270"/>
        <v>-9500</v>
      </c>
      <c r="M312" s="41">
        <f t="shared" si="215"/>
        <v>117520.5</v>
      </c>
      <c r="N312" s="41">
        <f t="shared" si="216"/>
        <v>119694.29999999999</v>
      </c>
      <c r="O312" s="42">
        <f t="shared" si="217"/>
        <v>124136.29999999999</v>
      </c>
      <c r="P312" s="66">
        <f>P341+P326</f>
        <v>6021.8175900000006</v>
      </c>
      <c r="Q312" s="66"/>
      <c r="R312" s="66"/>
      <c r="S312" s="64">
        <f t="shared" si="204"/>
        <v>123542.31759000001</v>
      </c>
      <c r="T312" s="64">
        <f t="shared" si="205"/>
        <v>119694.29999999999</v>
      </c>
      <c r="U312" s="64">
        <f t="shared" si="206"/>
        <v>124136.29999999999</v>
      </c>
      <c r="V312" s="64">
        <f>V368+V313+V326+V356</f>
        <v>1184.1296400000001</v>
      </c>
      <c r="W312" s="64"/>
      <c r="X312" s="64"/>
      <c r="Y312" s="64">
        <f t="shared" si="243"/>
        <v>124726.44723000001</v>
      </c>
      <c r="Z312" s="64">
        <f t="shared" si="244"/>
        <v>119694.29999999999</v>
      </c>
      <c r="AA312" s="64">
        <f t="shared" si="245"/>
        <v>124136.29999999999</v>
      </c>
    </row>
    <row r="313" spans="1:27" s="3" customFormat="1" x14ac:dyDescent="0.2">
      <c r="A313" s="23" t="s">
        <v>434</v>
      </c>
      <c r="B313" s="26">
        <v>5</v>
      </c>
      <c r="C313" s="27">
        <v>1</v>
      </c>
      <c r="D313" s="26" t="s">
        <v>2</v>
      </c>
      <c r="E313" s="28">
        <v>71400</v>
      </c>
      <c r="F313" s="29"/>
      <c r="G313" s="41"/>
      <c r="H313" s="41"/>
      <c r="I313" s="41"/>
      <c r="J313" s="41"/>
      <c r="K313" s="41"/>
      <c r="L313" s="41"/>
      <c r="M313" s="41"/>
      <c r="N313" s="41"/>
      <c r="O313" s="42"/>
      <c r="P313" s="66"/>
      <c r="Q313" s="66"/>
      <c r="R313" s="66"/>
      <c r="S313" s="64"/>
      <c r="T313" s="64"/>
      <c r="U313" s="64"/>
      <c r="V313" s="83">
        <f>V314</f>
        <v>496.44900000000001</v>
      </c>
      <c r="W313" s="64"/>
      <c r="X313" s="64"/>
      <c r="Y313" s="83">
        <f t="shared" ref="Y313:Y315" si="271">S313+V313</f>
        <v>496.44900000000001</v>
      </c>
      <c r="Z313" s="83">
        <f t="shared" ref="Z313:Z315" si="272">T313+W313</f>
        <v>0</v>
      </c>
      <c r="AA313" s="83">
        <f t="shared" ref="AA313:AA315" si="273">U313+X313</f>
        <v>0</v>
      </c>
    </row>
    <row r="314" spans="1:27" s="3" customFormat="1" ht="22.5" x14ac:dyDescent="0.2">
      <c r="A314" s="23" t="s">
        <v>81</v>
      </c>
      <c r="B314" s="26">
        <v>5</v>
      </c>
      <c r="C314" s="27">
        <v>1</v>
      </c>
      <c r="D314" s="26" t="s">
        <v>2</v>
      </c>
      <c r="E314" s="28">
        <v>71400</v>
      </c>
      <c r="F314" s="29">
        <v>600</v>
      </c>
      <c r="G314" s="41"/>
      <c r="H314" s="41"/>
      <c r="I314" s="41"/>
      <c r="J314" s="41"/>
      <c r="K314" s="41"/>
      <c r="L314" s="41"/>
      <c r="M314" s="41"/>
      <c r="N314" s="41"/>
      <c r="O314" s="42"/>
      <c r="P314" s="66"/>
      <c r="Q314" s="66"/>
      <c r="R314" s="66"/>
      <c r="S314" s="64"/>
      <c r="T314" s="64"/>
      <c r="U314" s="64"/>
      <c r="V314" s="83">
        <f>V315</f>
        <v>496.44900000000001</v>
      </c>
      <c r="W314" s="64"/>
      <c r="X314" s="64"/>
      <c r="Y314" s="83">
        <f t="shared" si="271"/>
        <v>496.44900000000001</v>
      </c>
      <c r="Z314" s="83">
        <f t="shared" si="272"/>
        <v>0</v>
      </c>
      <c r="AA314" s="83">
        <f t="shared" si="273"/>
        <v>0</v>
      </c>
    </row>
    <row r="315" spans="1:27" s="3" customFormat="1" x14ac:dyDescent="0.2">
      <c r="A315" s="23" t="s">
        <v>155</v>
      </c>
      <c r="B315" s="26">
        <v>5</v>
      </c>
      <c r="C315" s="27">
        <v>1</v>
      </c>
      <c r="D315" s="26" t="s">
        <v>2</v>
      </c>
      <c r="E315" s="28">
        <v>71400</v>
      </c>
      <c r="F315" s="29">
        <v>610</v>
      </c>
      <c r="G315" s="41"/>
      <c r="H315" s="41"/>
      <c r="I315" s="41"/>
      <c r="J315" s="41"/>
      <c r="K315" s="41"/>
      <c r="L315" s="41"/>
      <c r="M315" s="41"/>
      <c r="N315" s="41"/>
      <c r="O315" s="42"/>
      <c r="P315" s="66"/>
      <c r="Q315" s="66"/>
      <c r="R315" s="66"/>
      <c r="S315" s="64"/>
      <c r="T315" s="64"/>
      <c r="U315" s="64"/>
      <c r="V315" s="83">
        <v>496.44900000000001</v>
      </c>
      <c r="W315" s="64"/>
      <c r="X315" s="64"/>
      <c r="Y315" s="83">
        <f t="shared" si="271"/>
        <v>496.44900000000001</v>
      </c>
      <c r="Z315" s="83">
        <f t="shared" si="272"/>
        <v>0</v>
      </c>
      <c r="AA315" s="83">
        <f t="shared" si="273"/>
        <v>0</v>
      </c>
    </row>
    <row r="316" spans="1:27" s="3" customFormat="1" ht="22.5" x14ac:dyDescent="0.2">
      <c r="A316" s="23" t="s">
        <v>15</v>
      </c>
      <c r="B316" s="26" t="s">
        <v>204</v>
      </c>
      <c r="C316" s="27">
        <v>1</v>
      </c>
      <c r="D316" s="26" t="s">
        <v>2</v>
      </c>
      <c r="E316" s="28" t="s">
        <v>11</v>
      </c>
      <c r="F316" s="29" t="s">
        <v>7</v>
      </c>
      <c r="G316" s="30">
        <f t="shared" ref="G316:I316" si="274">G317+G319+G321</f>
        <v>2173.1</v>
      </c>
      <c r="H316" s="30">
        <f t="shared" si="274"/>
        <v>2239.1</v>
      </c>
      <c r="I316" s="30">
        <f t="shared" si="274"/>
        <v>2322.8000000000002</v>
      </c>
      <c r="J316" s="30"/>
      <c r="K316" s="30"/>
      <c r="L316" s="30"/>
      <c r="M316" s="30">
        <f t="shared" si="215"/>
        <v>2173.1</v>
      </c>
      <c r="N316" s="30">
        <f t="shared" si="216"/>
        <v>2239.1</v>
      </c>
      <c r="O316" s="31">
        <f t="shared" si="217"/>
        <v>2322.8000000000002</v>
      </c>
      <c r="P316" s="65"/>
      <c r="Q316" s="65"/>
      <c r="R316" s="65"/>
      <c r="S316" s="83">
        <f t="shared" si="204"/>
        <v>2173.1</v>
      </c>
      <c r="T316" s="83">
        <f t="shared" si="205"/>
        <v>2239.1</v>
      </c>
      <c r="U316" s="83">
        <f t="shared" si="206"/>
        <v>2322.8000000000002</v>
      </c>
      <c r="V316" s="83"/>
      <c r="W316" s="83"/>
      <c r="X316" s="83"/>
      <c r="Y316" s="83">
        <f t="shared" si="243"/>
        <v>2173.1</v>
      </c>
      <c r="Z316" s="83">
        <f t="shared" si="244"/>
        <v>2239.1</v>
      </c>
      <c r="AA316" s="83">
        <f t="shared" si="245"/>
        <v>2322.8000000000002</v>
      </c>
    </row>
    <row r="317" spans="1:27" s="3" customFormat="1" ht="45" x14ac:dyDescent="0.2">
      <c r="A317" s="23" t="s">
        <v>6</v>
      </c>
      <c r="B317" s="26" t="s">
        <v>204</v>
      </c>
      <c r="C317" s="27">
        <v>1</v>
      </c>
      <c r="D317" s="26" t="s">
        <v>2</v>
      </c>
      <c r="E317" s="28" t="s">
        <v>11</v>
      </c>
      <c r="F317" s="29">
        <v>100</v>
      </c>
      <c r="G317" s="30">
        <f t="shared" ref="G317:I317" si="275">G318</f>
        <v>2125.4</v>
      </c>
      <c r="H317" s="30">
        <f t="shared" si="275"/>
        <v>2192</v>
      </c>
      <c r="I317" s="30">
        <f t="shared" si="275"/>
        <v>2276.5</v>
      </c>
      <c r="J317" s="30"/>
      <c r="K317" s="30"/>
      <c r="L317" s="30"/>
      <c r="M317" s="30">
        <f t="shared" si="215"/>
        <v>2125.4</v>
      </c>
      <c r="N317" s="30">
        <f t="shared" si="216"/>
        <v>2192</v>
      </c>
      <c r="O317" s="31">
        <f t="shared" si="217"/>
        <v>2276.5</v>
      </c>
      <c r="P317" s="65"/>
      <c r="Q317" s="65"/>
      <c r="R317" s="65"/>
      <c r="S317" s="83">
        <f t="shared" si="204"/>
        <v>2125.4</v>
      </c>
      <c r="T317" s="83">
        <f t="shared" si="205"/>
        <v>2192</v>
      </c>
      <c r="U317" s="83">
        <f t="shared" si="206"/>
        <v>2276.5</v>
      </c>
      <c r="V317" s="83"/>
      <c r="W317" s="83"/>
      <c r="X317" s="83"/>
      <c r="Y317" s="83">
        <f t="shared" si="243"/>
        <v>2125.4</v>
      </c>
      <c r="Z317" s="83">
        <f t="shared" si="244"/>
        <v>2192</v>
      </c>
      <c r="AA317" s="83">
        <f t="shared" si="245"/>
        <v>2276.5</v>
      </c>
    </row>
    <row r="318" spans="1:27" s="3" customFormat="1" ht="22.5" x14ac:dyDescent="0.2">
      <c r="A318" s="23" t="s">
        <v>5</v>
      </c>
      <c r="B318" s="26" t="s">
        <v>204</v>
      </c>
      <c r="C318" s="27">
        <v>1</v>
      </c>
      <c r="D318" s="26" t="s">
        <v>2</v>
      </c>
      <c r="E318" s="28" t="s">
        <v>11</v>
      </c>
      <c r="F318" s="29">
        <v>120</v>
      </c>
      <c r="G318" s="30">
        <v>2125.4</v>
      </c>
      <c r="H318" s="30">
        <v>2192</v>
      </c>
      <c r="I318" s="30">
        <v>2276.5</v>
      </c>
      <c r="J318" s="30"/>
      <c r="K318" s="30"/>
      <c r="L318" s="30"/>
      <c r="M318" s="30">
        <f t="shared" si="215"/>
        <v>2125.4</v>
      </c>
      <c r="N318" s="30">
        <f t="shared" si="216"/>
        <v>2192</v>
      </c>
      <c r="O318" s="31">
        <f t="shared" si="217"/>
        <v>2276.5</v>
      </c>
      <c r="P318" s="65"/>
      <c r="Q318" s="65"/>
      <c r="R318" s="65"/>
      <c r="S318" s="83">
        <f t="shared" ref="S318:S387" si="276">M318+P318</f>
        <v>2125.4</v>
      </c>
      <c r="T318" s="83">
        <f t="shared" ref="T318:T387" si="277">N318+Q318</f>
        <v>2192</v>
      </c>
      <c r="U318" s="83">
        <f t="shared" ref="U318:U387" si="278">O318+R318</f>
        <v>2276.5</v>
      </c>
      <c r="V318" s="83"/>
      <c r="W318" s="83"/>
      <c r="X318" s="83"/>
      <c r="Y318" s="83">
        <f t="shared" si="243"/>
        <v>2125.4</v>
      </c>
      <c r="Z318" s="83">
        <f t="shared" si="244"/>
        <v>2192</v>
      </c>
      <c r="AA318" s="83">
        <f t="shared" si="245"/>
        <v>2276.5</v>
      </c>
    </row>
    <row r="319" spans="1:27" s="3" customFormat="1" ht="22.5" x14ac:dyDescent="0.2">
      <c r="A319" s="23" t="s">
        <v>14</v>
      </c>
      <c r="B319" s="26" t="s">
        <v>204</v>
      </c>
      <c r="C319" s="27">
        <v>1</v>
      </c>
      <c r="D319" s="26" t="s">
        <v>2</v>
      </c>
      <c r="E319" s="28" t="s">
        <v>11</v>
      </c>
      <c r="F319" s="29">
        <v>200</v>
      </c>
      <c r="G319" s="30">
        <f t="shared" ref="G319:I319" si="279">G320</f>
        <v>47.7</v>
      </c>
      <c r="H319" s="30">
        <f t="shared" si="279"/>
        <v>47.1</v>
      </c>
      <c r="I319" s="30">
        <f t="shared" si="279"/>
        <v>46.3</v>
      </c>
      <c r="J319" s="30"/>
      <c r="K319" s="30"/>
      <c r="L319" s="30"/>
      <c r="M319" s="30">
        <f t="shared" si="215"/>
        <v>47.7</v>
      </c>
      <c r="N319" s="30">
        <f t="shared" si="216"/>
        <v>47.1</v>
      </c>
      <c r="O319" s="31">
        <f t="shared" si="217"/>
        <v>46.3</v>
      </c>
      <c r="P319" s="65"/>
      <c r="Q319" s="65"/>
      <c r="R319" s="65"/>
      <c r="S319" s="83">
        <f t="shared" si="276"/>
        <v>47.7</v>
      </c>
      <c r="T319" s="83">
        <f t="shared" si="277"/>
        <v>47.1</v>
      </c>
      <c r="U319" s="83">
        <f t="shared" si="278"/>
        <v>46.3</v>
      </c>
      <c r="V319" s="83"/>
      <c r="W319" s="83"/>
      <c r="X319" s="83"/>
      <c r="Y319" s="83">
        <f t="shared" si="243"/>
        <v>47.7</v>
      </c>
      <c r="Z319" s="83">
        <f t="shared" si="244"/>
        <v>47.1</v>
      </c>
      <c r="AA319" s="83">
        <f t="shared" si="245"/>
        <v>46.3</v>
      </c>
    </row>
    <row r="320" spans="1:27" s="3" customFormat="1" ht="22.5" x14ac:dyDescent="0.2">
      <c r="A320" s="23" t="s">
        <v>13</v>
      </c>
      <c r="B320" s="26" t="s">
        <v>204</v>
      </c>
      <c r="C320" s="27">
        <v>1</v>
      </c>
      <c r="D320" s="26" t="s">
        <v>2</v>
      </c>
      <c r="E320" s="28" t="s">
        <v>11</v>
      </c>
      <c r="F320" s="29">
        <v>240</v>
      </c>
      <c r="G320" s="30">
        <v>47.7</v>
      </c>
      <c r="H320" s="30">
        <v>47.1</v>
      </c>
      <c r="I320" s="30">
        <v>46.3</v>
      </c>
      <c r="J320" s="30"/>
      <c r="K320" s="30"/>
      <c r="L320" s="30"/>
      <c r="M320" s="30">
        <f t="shared" si="215"/>
        <v>47.7</v>
      </c>
      <c r="N320" s="30">
        <f t="shared" si="216"/>
        <v>47.1</v>
      </c>
      <c r="O320" s="31">
        <f t="shared" si="217"/>
        <v>46.3</v>
      </c>
      <c r="P320" s="65"/>
      <c r="Q320" s="65"/>
      <c r="R320" s="65"/>
      <c r="S320" s="83">
        <f t="shared" si="276"/>
        <v>47.7</v>
      </c>
      <c r="T320" s="83">
        <f t="shared" si="277"/>
        <v>47.1</v>
      </c>
      <c r="U320" s="83">
        <f t="shared" si="278"/>
        <v>46.3</v>
      </c>
      <c r="V320" s="83"/>
      <c r="W320" s="83"/>
      <c r="X320" s="83"/>
      <c r="Y320" s="83">
        <f t="shared" si="243"/>
        <v>47.7</v>
      </c>
      <c r="Z320" s="83">
        <f t="shared" si="244"/>
        <v>47.1</v>
      </c>
      <c r="AA320" s="83">
        <f t="shared" si="245"/>
        <v>46.3</v>
      </c>
    </row>
    <row r="321" spans="1:27" s="3" customFormat="1" x14ac:dyDescent="0.2">
      <c r="A321" s="23" t="s">
        <v>72</v>
      </c>
      <c r="B321" s="26" t="s">
        <v>204</v>
      </c>
      <c r="C321" s="27">
        <v>1</v>
      </c>
      <c r="D321" s="26" t="s">
        <v>2</v>
      </c>
      <c r="E321" s="28" t="s">
        <v>11</v>
      </c>
      <c r="F321" s="29">
        <v>800</v>
      </c>
      <c r="G321" s="30">
        <f t="shared" ref="G321:I321" si="280">G322</f>
        <v>0</v>
      </c>
      <c r="H321" s="30">
        <f t="shared" si="280"/>
        <v>0</v>
      </c>
      <c r="I321" s="30">
        <f t="shared" si="280"/>
        <v>0</v>
      </c>
      <c r="J321" s="30"/>
      <c r="K321" s="30"/>
      <c r="L321" s="30"/>
      <c r="M321" s="30">
        <f t="shared" si="215"/>
        <v>0</v>
      </c>
      <c r="N321" s="30">
        <f t="shared" si="216"/>
        <v>0</v>
      </c>
      <c r="O321" s="31">
        <f t="shared" si="217"/>
        <v>0</v>
      </c>
      <c r="P321" s="65"/>
      <c r="Q321" s="65"/>
      <c r="R321" s="65"/>
      <c r="S321" s="83">
        <f t="shared" si="276"/>
        <v>0</v>
      </c>
      <c r="T321" s="83">
        <f t="shared" si="277"/>
        <v>0</v>
      </c>
      <c r="U321" s="83">
        <f t="shared" si="278"/>
        <v>0</v>
      </c>
      <c r="V321" s="83"/>
      <c r="W321" s="83"/>
      <c r="X321" s="83"/>
      <c r="Y321" s="83">
        <f t="shared" si="243"/>
        <v>0</v>
      </c>
      <c r="Z321" s="83">
        <f t="shared" si="244"/>
        <v>0</v>
      </c>
      <c r="AA321" s="83">
        <f t="shared" si="245"/>
        <v>0</v>
      </c>
    </row>
    <row r="322" spans="1:27" s="3" customFormat="1" x14ac:dyDescent="0.2">
      <c r="A322" s="23" t="s">
        <v>71</v>
      </c>
      <c r="B322" s="26" t="s">
        <v>204</v>
      </c>
      <c r="C322" s="27">
        <v>1</v>
      </c>
      <c r="D322" s="26" t="s">
        <v>2</v>
      </c>
      <c r="E322" s="28" t="s">
        <v>11</v>
      </c>
      <c r="F322" s="29">
        <v>850</v>
      </c>
      <c r="G322" s="30">
        <v>0</v>
      </c>
      <c r="H322" s="30">
        <v>0</v>
      </c>
      <c r="I322" s="30">
        <v>0</v>
      </c>
      <c r="J322" s="30"/>
      <c r="K322" s="30"/>
      <c r="L322" s="30"/>
      <c r="M322" s="30">
        <f t="shared" si="215"/>
        <v>0</v>
      </c>
      <c r="N322" s="30">
        <f t="shared" si="216"/>
        <v>0</v>
      </c>
      <c r="O322" s="31">
        <f t="shared" si="217"/>
        <v>0</v>
      </c>
      <c r="P322" s="65"/>
      <c r="Q322" s="65"/>
      <c r="R322" s="65"/>
      <c r="S322" s="83">
        <f t="shared" si="276"/>
        <v>0</v>
      </c>
      <c r="T322" s="83">
        <f t="shared" si="277"/>
        <v>0</v>
      </c>
      <c r="U322" s="83">
        <f t="shared" si="278"/>
        <v>0</v>
      </c>
      <c r="V322" s="83"/>
      <c r="W322" s="83"/>
      <c r="X322" s="83"/>
      <c r="Y322" s="83">
        <f t="shared" si="243"/>
        <v>0</v>
      </c>
      <c r="Z322" s="83">
        <f t="shared" si="244"/>
        <v>0</v>
      </c>
      <c r="AA322" s="83">
        <f t="shared" si="245"/>
        <v>0</v>
      </c>
    </row>
    <row r="323" spans="1:27" s="3" customFormat="1" ht="22.5" x14ac:dyDescent="0.2">
      <c r="A323" s="23" t="s">
        <v>185</v>
      </c>
      <c r="B323" s="26" t="s">
        <v>204</v>
      </c>
      <c r="C323" s="27">
        <v>1</v>
      </c>
      <c r="D323" s="26" t="s">
        <v>2</v>
      </c>
      <c r="E323" s="28" t="s">
        <v>184</v>
      </c>
      <c r="F323" s="29" t="s">
        <v>7</v>
      </c>
      <c r="G323" s="30">
        <f t="shared" ref="G323:I323" si="281">G324</f>
        <v>2397.1</v>
      </c>
      <c r="H323" s="30">
        <f t="shared" si="281"/>
        <v>2371.1</v>
      </c>
      <c r="I323" s="30">
        <f t="shared" si="281"/>
        <v>2396.1</v>
      </c>
      <c r="J323" s="30"/>
      <c r="K323" s="30"/>
      <c r="L323" s="30"/>
      <c r="M323" s="30">
        <f t="shared" si="215"/>
        <v>2397.1</v>
      </c>
      <c r="N323" s="30">
        <f t="shared" si="216"/>
        <v>2371.1</v>
      </c>
      <c r="O323" s="31">
        <f t="shared" si="217"/>
        <v>2396.1</v>
      </c>
      <c r="P323" s="65"/>
      <c r="Q323" s="65"/>
      <c r="R323" s="65"/>
      <c r="S323" s="83">
        <f t="shared" si="276"/>
        <v>2397.1</v>
      </c>
      <c r="T323" s="83">
        <f t="shared" si="277"/>
        <v>2371.1</v>
      </c>
      <c r="U323" s="83">
        <f t="shared" si="278"/>
        <v>2396.1</v>
      </c>
      <c r="V323" s="83"/>
      <c r="W323" s="83"/>
      <c r="X323" s="83"/>
      <c r="Y323" s="83">
        <f t="shared" si="243"/>
        <v>2397.1</v>
      </c>
      <c r="Z323" s="83">
        <f t="shared" si="244"/>
        <v>2371.1</v>
      </c>
      <c r="AA323" s="83">
        <f t="shared" si="245"/>
        <v>2396.1</v>
      </c>
    </row>
    <row r="324" spans="1:27" s="3" customFormat="1" ht="22.5" x14ac:dyDescent="0.2">
      <c r="A324" s="23" t="s">
        <v>81</v>
      </c>
      <c r="B324" s="26" t="s">
        <v>204</v>
      </c>
      <c r="C324" s="27">
        <v>1</v>
      </c>
      <c r="D324" s="26" t="s">
        <v>2</v>
      </c>
      <c r="E324" s="28" t="s">
        <v>184</v>
      </c>
      <c r="F324" s="29">
        <v>600</v>
      </c>
      <c r="G324" s="30">
        <f t="shared" ref="G324:I324" si="282">G325</f>
        <v>2397.1</v>
      </c>
      <c r="H324" s="30">
        <f t="shared" si="282"/>
        <v>2371.1</v>
      </c>
      <c r="I324" s="30">
        <f t="shared" si="282"/>
        <v>2396.1</v>
      </c>
      <c r="J324" s="30"/>
      <c r="K324" s="30"/>
      <c r="L324" s="30"/>
      <c r="M324" s="30">
        <f t="shared" si="215"/>
        <v>2397.1</v>
      </c>
      <c r="N324" s="30">
        <f t="shared" si="216"/>
        <v>2371.1</v>
      </c>
      <c r="O324" s="31">
        <f t="shared" si="217"/>
        <v>2396.1</v>
      </c>
      <c r="P324" s="65"/>
      <c r="Q324" s="65"/>
      <c r="R324" s="65"/>
      <c r="S324" s="83">
        <f t="shared" si="276"/>
        <v>2397.1</v>
      </c>
      <c r="T324" s="83">
        <f t="shared" si="277"/>
        <v>2371.1</v>
      </c>
      <c r="U324" s="83">
        <f t="shared" si="278"/>
        <v>2396.1</v>
      </c>
      <c r="V324" s="83"/>
      <c r="W324" s="83"/>
      <c r="X324" s="83"/>
      <c r="Y324" s="83">
        <f t="shared" si="243"/>
        <v>2397.1</v>
      </c>
      <c r="Z324" s="83">
        <f t="shared" si="244"/>
        <v>2371.1</v>
      </c>
      <c r="AA324" s="83">
        <f t="shared" si="245"/>
        <v>2396.1</v>
      </c>
    </row>
    <row r="325" spans="1:27" s="3" customFormat="1" x14ac:dyDescent="0.2">
      <c r="A325" s="23" t="s">
        <v>155</v>
      </c>
      <c r="B325" s="26" t="s">
        <v>204</v>
      </c>
      <c r="C325" s="27">
        <v>1</v>
      </c>
      <c r="D325" s="26" t="s">
        <v>2</v>
      </c>
      <c r="E325" s="28" t="s">
        <v>184</v>
      </c>
      <c r="F325" s="29">
        <v>610</v>
      </c>
      <c r="G325" s="30">
        <f>2472.1-75</f>
        <v>2397.1</v>
      </c>
      <c r="H325" s="30">
        <f>2471.1-75-25</f>
        <v>2371.1</v>
      </c>
      <c r="I325" s="30">
        <f>2471.1-75</f>
        <v>2396.1</v>
      </c>
      <c r="J325" s="30"/>
      <c r="K325" s="30"/>
      <c r="L325" s="30"/>
      <c r="M325" s="30">
        <f t="shared" si="215"/>
        <v>2397.1</v>
      </c>
      <c r="N325" s="30">
        <f t="shared" si="216"/>
        <v>2371.1</v>
      </c>
      <c r="O325" s="31">
        <f t="shared" si="217"/>
        <v>2396.1</v>
      </c>
      <c r="P325" s="65"/>
      <c r="Q325" s="65"/>
      <c r="R325" s="65"/>
      <c r="S325" s="83">
        <f t="shared" si="276"/>
        <v>2397.1</v>
      </c>
      <c r="T325" s="83">
        <f t="shared" si="277"/>
        <v>2371.1</v>
      </c>
      <c r="U325" s="83">
        <f t="shared" si="278"/>
        <v>2396.1</v>
      </c>
      <c r="V325" s="83"/>
      <c r="W325" s="83"/>
      <c r="X325" s="83"/>
      <c r="Y325" s="83">
        <f t="shared" si="243"/>
        <v>2397.1</v>
      </c>
      <c r="Z325" s="83">
        <f t="shared" si="244"/>
        <v>2371.1</v>
      </c>
      <c r="AA325" s="83">
        <f t="shared" si="245"/>
        <v>2396.1</v>
      </c>
    </row>
    <row r="326" spans="1:27" s="3" customFormat="1" x14ac:dyDescent="0.2">
      <c r="A326" s="23" t="s">
        <v>216</v>
      </c>
      <c r="B326" s="26" t="s">
        <v>204</v>
      </c>
      <c r="C326" s="27">
        <v>1</v>
      </c>
      <c r="D326" s="26" t="s">
        <v>2</v>
      </c>
      <c r="E326" s="28" t="s">
        <v>215</v>
      </c>
      <c r="F326" s="29" t="s">
        <v>7</v>
      </c>
      <c r="G326" s="30">
        <f t="shared" ref="G326:I326" si="283">G327</f>
        <v>2328</v>
      </c>
      <c r="H326" s="30">
        <f t="shared" si="283"/>
        <v>458</v>
      </c>
      <c r="I326" s="30">
        <f t="shared" si="283"/>
        <v>458</v>
      </c>
      <c r="J326" s="30">
        <f>J327</f>
        <v>500</v>
      </c>
      <c r="K326" s="30">
        <f t="shared" ref="K326:L327" si="284">K327</f>
        <v>0</v>
      </c>
      <c r="L326" s="30">
        <f t="shared" si="284"/>
        <v>0</v>
      </c>
      <c r="M326" s="30">
        <f t="shared" si="215"/>
        <v>2828</v>
      </c>
      <c r="N326" s="30">
        <f t="shared" si="216"/>
        <v>458</v>
      </c>
      <c r="O326" s="31">
        <f t="shared" si="217"/>
        <v>458</v>
      </c>
      <c r="P326" s="65">
        <f>P327</f>
        <v>3521.8175900000001</v>
      </c>
      <c r="Q326" s="65"/>
      <c r="R326" s="65"/>
      <c r="S326" s="83">
        <f t="shared" si="276"/>
        <v>6349.8175900000006</v>
      </c>
      <c r="T326" s="83">
        <f t="shared" si="277"/>
        <v>458</v>
      </c>
      <c r="U326" s="83">
        <f t="shared" si="278"/>
        <v>458</v>
      </c>
      <c r="V326" s="83">
        <f>V327</f>
        <v>637.68064000000004</v>
      </c>
      <c r="W326" s="83"/>
      <c r="X326" s="83"/>
      <c r="Y326" s="83">
        <f t="shared" si="243"/>
        <v>6987.4982300000011</v>
      </c>
      <c r="Z326" s="83">
        <f t="shared" si="244"/>
        <v>458</v>
      </c>
      <c r="AA326" s="83">
        <f t="shared" si="245"/>
        <v>458</v>
      </c>
    </row>
    <row r="327" spans="1:27" s="3" customFormat="1" ht="22.5" x14ac:dyDescent="0.2">
      <c r="A327" s="23" t="s">
        <v>81</v>
      </c>
      <c r="B327" s="26" t="s">
        <v>204</v>
      </c>
      <c r="C327" s="27">
        <v>1</v>
      </c>
      <c r="D327" s="26" t="s">
        <v>2</v>
      </c>
      <c r="E327" s="28" t="s">
        <v>215</v>
      </c>
      <c r="F327" s="29">
        <v>600</v>
      </c>
      <c r="G327" s="30">
        <f t="shared" ref="G327:I327" si="285">G328</f>
        <v>2328</v>
      </c>
      <c r="H327" s="30">
        <f t="shared" si="285"/>
        <v>458</v>
      </c>
      <c r="I327" s="30">
        <f t="shared" si="285"/>
        <v>458</v>
      </c>
      <c r="J327" s="30">
        <f>J328</f>
        <v>500</v>
      </c>
      <c r="K327" s="30">
        <f t="shared" si="284"/>
        <v>0</v>
      </c>
      <c r="L327" s="30">
        <f t="shared" si="284"/>
        <v>0</v>
      </c>
      <c r="M327" s="30">
        <f t="shared" si="215"/>
        <v>2828</v>
      </c>
      <c r="N327" s="30">
        <f t="shared" si="216"/>
        <v>458</v>
      </c>
      <c r="O327" s="31">
        <f t="shared" si="217"/>
        <v>458</v>
      </c>
      <c r="P327" s="65">
        <f>P328</f>
        <v>3521.8175900000001</v>
      </c>
      <c r="Q327" s="65"/>
      <c r="R327" s="65"/>
      <c r="S327" s="83">
        <f t="shared" si="276"/>
        <v>6349.8175900000006</v>
      </c>
      <c r="T327" s="83">
        <f t="shared" si="277"/>
        <v>458</v>
      </c>
      <c r="U327" s="83">
        <f t="shared" si="278"/>
        <v>458</v>
      </c>
      <c r="V327" s="83">
        <f>V328</f>
        <v>637.68064000000004</v>
      </c>
      <c r="W327" s="83"/>
      <c r="X327" s="83"/>
      <c r="Y327" s="83">
        <f t="shared" si="243"/>
        <v>6987.4982300000011</v>
      </c>
      <c r="Z327" s="83">
        <f t="shared" si="244"/>
        <v>458</v>
      </c>
      <c r="AA327" s="83">
        <f t="shared" si="245"/>
        <v>458</v>
      </c>
    </row>
    <row r="328" spans="1:27" s="3" customFormat="1" x14ac:dyDescent="0.2">
      <c r="A328" s="23" t="s">
        <v>155</v>
      </c>
      <c r="B328" s="26" t="s">
        <v>204</v>
      </c>
      <c r="C328" s="27">
        <v>1</v>
      </c>
      <c r="D328" s="26" t="s">
        <v>2</v>
      </c>
      <c r="E328" s="28" t="s">
        <v>215</v>
      </c>
      <c r="F328" s="29">
        <v>610</v>
      </c>
      <c r="G328" s="30">
        <f>1768+560</f>
        <v>2328</v>
      </c>
      <c r="H328" s="30">
        <v>458</v>
      </c>
      <c r="I328" s="30">
        <v>458</v>
      </c>
      <c r="J328" s="30">
        <f>115.15959+384.84041</f>
        <v>500</v>
      </c>
      <c r="K328" s="30">
        <v>0</v>
      </c>
      <c r="L328" s="30">
        <v>0</v>
      </c>
      <c r="M328" s="30">
        <f t="shared" si="215"/>
        <v>2828</v>
      </c>
      <c r="N328" s="30">
        <f t="shared" si="216"/>
        <v>458</v>
      </c>
      <c r="O328" s="31">
        <f t="shared" si="217"/>
        <v>458</v>
      </c>
      <c r="P328" s="65">
        <f>2215.76375+772.64184+178.412+80+125+150</f>
        <v>3521.8175900000001</v>
      </c>
      <c r="Q328" s="65"/>
      <c r="R328" s="65"/>
      <c r="S328" s="83">
        <f t="shared" si="276"/>
        <v>6349.8175900000006</v>
      </c>
      <c r="T328" s="83">
        <f t="shared" si="277"/>
        <v>458</v>
      </c>
      <c r="U328" s="83">
        <f t="shared" si="278"/>
        <v>458</v>
      </c>
      <c r="V328" s="83">
        <v>637.68064000000004</v>
      </c>
      <c r="W328" s="83"/>
      <c r="X328" s="83"/>
      <c r="Y328" s="83">
        <f t="shared" si="243"/>
        <v>6987.4982300000011</v>
      </c>
      <c r="Z328" s="83">
        <f t="shared" si="244"/>
        <v>458</v>
      </c>
      <c r="AA328" s="83">
        <f t="shared" si="245"/>
        <v>458</v>
      </c>
    </row>
    <row r="329" spans="1:27" s="3" customFormat="1" ht="22.5" x14ac:dyDescent="0.2">
      <c r="A329" s="23" t="s">
        <v>290</v>
      </c>
      <c r="B329" s="26">
        <v>5</v>
      </c>
      <c r="C329" s="27">
        <v>1</v>
      </c>
      <c r="D329" s="26" t="s">
        <v>2</v>
      </c>
      <c r="E329" s="28" t="s">
        <v>229</v>
      </c>
      <c r="F329" s="29" t="s">
        <v>7</v>
      </c>
      <c r="G329" s="30">
        <f>G330</f>
        <v>3800</v>
      </c>
      <c r="H329" s="30">
        <f t="shared" ref="H329:I330" si="286">H330</f>
        <v>9500</v>
      </c>
      <c r="I329" s="30">
        <f t="shared" si="286"/>
        <v>9500</v>
      </c>
      <c r="J329" s="30">
        <f>J330</f>
        <v>-3800</v>
      </c>
      <c r="K329" s="30">
        <f>K330</f>
        <v>-9500</v>
      </c>
      <c r="L329" s="30">
        <f>L330</f>
        <v>-9500</v>
      </c>
      <c r="M329" s="30">
        <f t="shared" si="215"/>
        <v>0</v>
      </c>
      <c r="N329" s="30">
        <f t="shared" si="216"/>
        <v>0</v>
      </c>
      <c r="O329" s="31">
        <f t="shared" si="217"/>
        <v>0</v>
      </c>
      <c r="P329" s="65"/>
      <c r="Q329" s="65"/>
      <c r="R329" s="65"/>
      <c r="S329" s="83">
        <f t="shared" si="276"/>
        <v>0</v>
      </c>
      <c r="T329" s="83">
        <f t="shared" si="277"/>
        <v>0</v>
      </c>
      <c r="U329" s="83">
        <f t="shared" si="278"/>
        <v>0</v>
      </c>
      <c r="V329" s="83"/>
      <c r="W329" s="83"/>
      <c r="X329" s="83"/>
      <c r="Y329" s="83">
        <f t="shared" si="243"/>
        <v>0</v>
      </c>
      <c r="Z329" s="83">
        <f t="shared" si="244"/>
        <v>0</v>
      </c>
      <c r="AA329" s="83">
        <f t="shared" si="245"/>
        <v>0</v>
      </c>
    </row>
    <row r="330" spans="1:27" s="3" customFormat="1" ht="22.5" x14ac:dyDescent="0.2">
      <c r="A330" s="23" t="s">
        <v>14</v>
      </c>
      <c r="B330" s="26">
        <v>5</v>
      </c>
      <c r="C330" s="27">
        <v>1</v>
      </c>
      <c r="D330" s="26" t="s">
        <v>2</v>
      </c>
      <c r="E330" s="28" t="s">
        <v>229</v>
      </c>
      <c r="F330" s="29">
        <v>200</v>
      </c>
      <c r="G330" s="30">
        <f>G331</f>
        <v>3800</v>
      </c>
      <c r="H330" s="30">
        <f t="shared" si="286"/>
        <v>9500</v>
      </c>
      <c r="I330" s="30">
        <f t="shared" si="286"/>
        <v>9500</v>
      </c>
      <c r="J330" s="30">
        <f>J331</f>
        <v>-3800</v>
      </c>
      <c r="K330" s="30">
        <f t="shared" ref="K330:L330" si="287">K331</f>
        <v>-9500</v>
      </c>
      <c r="L330" s="30">
        <f t="shared" si="287"/>
        <v>-9500</v>
      </c>
      <c r="M330" s="30">
        <f t="shared" si="215"/>
        <v>0</v>
      </c>
      <c r="N330" s="30">
        <f t="shared" si="216"/>
        <v>0</v>
      </c>
      <c r="O330" s="31">
        <f t="shared" si="217"/>
        <v>0</v>
      </c>
      <c r="P330" s="65"/>
      <c r="Q330" s="65"/>
      <c r="R330" s="65"/>
      <c r="S330" s="83">
        <f t="shared" si="276"/>
        <v>0</v>
      </c>
      <c r="T330" s="83">
        <f t="shared" si="277"/>
        <v>0</v>
      </c>
      <c r="U330" s="83">
        <f t="shared" si="278"/>
        <v>0</v>
      </c>
      <c r="V330" s="83"/>
      <c r="W330" s="83"/>
      <c r="X330" s="83"/>
      <c r="Y330" s="83">
        <f t="shared" si="243"/>
        <v>0</v>
      </c>
      <c r="Z330" s="83">
        <f t="shared" si="244"/>
        <v>0</v>
      </c>
      <c r="AA330" s="83">
        <f t="shared" si="245"/>
        <v>0</v>
      </c>
    </row>
    <row r="331" spans="1:27" s="3" customFormat="1" ht="22.5" x14ac:dyDescent="0.2">
      <c r="A331" s="23" t="s">
        <v>13</v>
      </c>
      <c r="B331" s="26">
        <v>5</v>
      </c>
      <c r="C331" s="27">
        <v>1</v>
      </c>
      <c r="D331" s="26" t="s">
        <v>2</v>
      </c>
      <c r="E331" s="28" t="s">
        <v>229</v>
      </c>
      <c r="F331" s="29">
        <v>240</v>
      </c>
      <c r="G331" s="30">
        <v>3800</v>
      </c>
      <c r="H331" s="30">
        <v>9500</v>
      </c>
      <c r="I331" s="30">
        <v>9500</v>
      </c>
      <c r="J331" s="30">
        <f>-G331</f>
        <v>-3800</v>
      </c>
      <c r="K331" s="30">
        <f t="shared" ref="K331:L331" si="288">-H331</f>
        <v>-9500</v>
      </c>
      <c r="L331" s="30">
        <f t="shared" si="288"/>
        <v>-9500</v>
      </c>
      <c r="M331" s="30">
        <f t="shared" si="215"/>
        <v>0</v>
      </c>
      <c r="N331" s="30">
        <f t="shared" si="216"/>
        <v>0</v>
      </c>
      <c r="O331" s="31">
        <f t="shared" si="217"/>
        <v>0</v>
      </c>
      <c r="P331" s="65"/>
      <c r="Q331" s="65"/>
      <c r="R331" s="65"/>
      <c r="S331" s="83">
        <f t="shared" si="276"/>
        <v>0</v>
      </c>
      <c r="T331" s="83">
        <f t="shared" si="277"/>
        <v>0</v>
      </c>
      <c r="U331" s="83">
        <f t="shared" si="278"/>
        <v>0</v>
      </c>
      <c r="V331" s="83"/>
      <c r="W331" s="83"/>
      <c r="X331" s="83"/>
      <c r="Y331" s="83">
        <f t="shared" si="243"/>
        <v>0</v>
      </c>
      <c r="Z331" s="83">
        <f t="shared" si="244"/>
        <v>0</v>
      </c>
      <c r="AA331" s="83">
        <f t="shared" si="245"/>
        <v>0</v>
      </c>
    </row>
    <row r="332" spans="1:27" s="3" customFormat="1" x14ac:dyDescent="0.2">
      <c r="A332" s="23" t="s">
        <v>194</v>
      </c>
      <c r="B332" s="26" t="s">
        <v>204</v>
      </c>
      <c r="C332" s="27">
        <v>1</v>
      </c>
      <c r="D332" s="26" t="s">
        <v>2</v>
      </c>
      <c r="E332" s="28" t="s">
        <v>193</v>
      </c>
      <c r="F332" s="29" t="s">
        <v>7</v>
      </c>
      <c r="G332" s="30">
        <f t="shared" ref="G332:I332" si="289">G333</f>
        <v>1150</v>
      </c>
      <c r="H332" s="30">
        <f t="shared" si="289"/>
        <v>1150</v>
      </c>
      <c r="I332" s="30">
        <f t="shared" si="289"/>
        <v>1150</v>
      </c>
      <c r="J332" s="30"/>
      <c r="K332" s="30"/>
      <c r="L332" s="30"/>
      <c r="M332" s="30">
        <f t="shared" si="215"/>
        <v>1150</v>
      </c>
      <c r="N332" s="30">
        <f t="shared" si="216"/>
        <v>1150</v>
      </c>
      <c r="O332" s="31">
        <f t="shared" si="217"/>
        <v>1150</v>
      </c>
      <c r="P332" s="65"/>
      <c r="Q332" s="65"/>
      <c r="R332" s="65"/>
      <c r="S332" s="83">
        <f t="shared" si="276"/>
        <v>1150</v>
      </c>
      <c r="T332" s="83">
        <f t="shared" si="277"/>
        <v>1150</v>
      </c>
      <c r="U332" s="83">
        <f t="shared" si="278"/>
        <v>1150</v>
      </c>
      <c r="V332" s="83"/>
      <c r="W332" s="83"/>
      <c r="X332" s="83"/>
      <c r="Y332" s="83">
        <f t="shared" si="243"/>
        <v>1150</v>
      </c>
      <c r="Z332" s="83">
        <f t="shared" si="244"/>
        <v>1150</v>
      </c>
      <c r="AA332" s="83">
        <f t="shared" si="245"/>
        <v>1150</v>
      </c>
    </row>
    <row r="333" spans="1:27" s="3" customFormat="1" ht="22.5" x14ac:dyDescent="0.2">
      <c r="A333" s="23" t="s">
        <v>81</v>
      </c>
      <c r="B333" s="26" t="s">
        <v>204</v>
      </c>
      <c r="C333" s="27">
        <v>1</v>
      </c>
      <c r="D333" s="26" t="s">
        <v>2</v>
      </c>
      <c r="E333" s="28" t="s">
        <v>193</v>
      </c>
      <c r="F333" s="29">
        <v>600</v>
      </c>
      <c r="G333" s="30">
        <f t="shared" ref="G333:I333" si="290">G334</f>
        <v>1150</v>
      </c>
      <c r="H333" s="30">
        <f t="shared" si="290"/>
        <v>1150</v>
      </c>
      <c r="I333" s="30">
        <f t="shared" si="290"/>
        <v>1150</v>
      </c>
      <c r="J333" s="30"/>
      <c r="K333" s="30"/>
      <c r="L333" s="30"/>
      <c r="M333" s="30">
        <f t="shared" si="215"/>
        <v>1150</v>
      </c>
      <c r="N333" s="30">
        <f t="shared" si="216"/>
        <v>1150</v>
      </c>
      <c r="O333" s="31">
        <f t="shared" si="217"/>
        <v>1150</v>
      </c>
      <c r="P333" s="65"/>
      <c r="Q333" s="65"/>
      <c r="R333" s="65"/>
      <c r="S333" s="83">
        <f t="shared" si="276"/>
        <v>1150</v>
      </c>
      <c r="T333" s="83">
        <f t="shared" si="277"/>
        <v>1150</v>
      </c>
      <c r="U333" s="83">
        <f t="shared" si="278"/>
        <v>1150</v>
      </c>
      <c r="V333" s="83"/>
      <c r="W333" s="83"/>
      <c r="X333" s="83"/>
      <c r="Y333" s="83">
        <f t="shared" si="243"/>
        <v>1150</v>
      </c>
      <c r="Z333" s="83">
        <f t="shared" si="244"/>
        <v>1150</v>
      </c>
      <c r="AA333" s="83">
        <f t="shared" si="245"/>
        <v>1150</v>
      </c>
    </row>
    <row r="334" spans="1:27" s="3" customFormat="1" x14ac:dyDescent="0.2">
      <c r="A334" s="23" t="s">
        <v>155</v>
      </c>
      <c r="B334" s="26" t="s">
        <v>204</v>
      </c>
      <c r="C334" s="27">
        <v>1</v>
      </c>
      <c r="D334" s="26" t="s">
        <v>2</v>
      </c>
      <c r="E334" s="28" t="s">
        <v>193</v>
      </c>
      <c r="F334" s="29">
        <v>610</v>
      </c>
      <c r="G334" s="30">
        <v>1150</v>
      </c>
      <c r="H334" s="30">
        <v>1150</v>
      </c>
      <c r="I334" s="30">
        <v>1150</v>
      </c>
      <c r="J334" s="30"/>
      <c r="K334" s="30"/>
      <c r="L334" s="30"/>
      <c r="M334" s="30">
        <f t="shared" si="215"/>
        <v>1150</v>
      </c>
      <c r="N334" s="30">
        <f t="shared" si="216"/>
        <v>1150</v>
      </c>
      <c r="O334" s="31">
        <f t="shared" si="217"/>
        <v>1150</v>
      </c>
      <c r="P334" s="65"/>
      <c r="Q334" s="65"/>
      <c r="R334" s="65"/>
      <c r="S334" s="83">
        <f t="shared" si="276"/>
        <v>1150</v>
      </c>
      <c r="T334" s="83">
        <f t="shared" si="277"/>
        <v>1150</v>
      </c>
      <c r="U334" s="83">
        <f t="shared" si="278"/>
        <v>1150</v>
      </c>
      <c r="V334" s="83"/>
      <c r="W334" s="83"/>
      <c r="X334" s="83"/>
      <c r="Y334" s="83">
        <f t="shared" si="243"/>
        <v>1150</v>
      </c>
      <c r="Z334" s="83">
        <f t="shared" si="244"/>
        <v>1150</v>
      </c>
      <c r="AA334" s="83">
        <f t="shared" si="245"/>
        <v>1150</v>
      </c>
    </row>
    <row r="335" spans="1:27" s="3" customFormat="1" ht="22.5" x14ac:dyDescent="0.2">
      <c r="A335" s="23" t="s">
        <v>408</v>
      </c>
      <c r="B335" s="26" t="s">
        <v>204</v>
      </c>
      <c r="C335" s="27">
        <v>1</v>
      </c>
      <c r="D335" s="26" t="s">
        <v>2</v>
      </c>
      <c r="E335" s="28">
        <v>80640</v>
      </c>
      <c r="F335" s="29"/>
      <c r="G335" s="30">
        <f>G336</f>
        <v>0</v>
      </c>
      <c r="H335" s="30">
        <f t="shared" ref="H335:I336" si="291">H336</f>
        <v>0</v>
      </c>
      <c r="I335" s="30">
        <f t="shared" si="291"/>
        <v>0</v>
      </c>
      <c r="J335" s="30">
        <f>J336</f>
        <v>760.1</v>
      </c>
      <c r="K335" s="30">
        <f t="shared" ref="K335:L336" si="292">K336</f>
        <v>0</v>
      </c>
      <c r="L335" s="30">
        <f t="shared" si="292"/>
        <v>0</v>
      </c>
      <c r="M335" s="30">
        <f t="shared" ref="M335:M337" si="293">G335+J335</f>
        <v>760.1</v>
      </c>
      <c r="N335" s="30">
        <f t="shared" ref="N335:N337" si="294">H335+K335</f>
        <v>0</v>
      </c>
      <c r="O335" s="31">
        <f t="shared" ref="O335:O337" si="295">I335+L335</f>
        <v>0</v>
      </c>
      <c r="P335" s="65"/>
      <c r="Q335" s="65"/>
      <c r="R335" s="65"/>
      <c r="S335" s="83">
        <f t="shared" si="276"/>
        <v>760.1</v>
      </c>
      <c r="T335" s="83">
        <f t="shared" si="277"/>
        <v>0</v>
      </c>
      <c r="U335" s="83">
        <f t="shared" si="278"/>
        <v>0</v>
      </c>
      <c r="V335" s="83"/>
      <c r="W335" s="83"/>
      <c r="X335" s="83"/>
      <c r="Y335" s="83">
        <f t="shared" si="243"/>
        <v>760.1</v>
      </c>
      <c r="Z335" s="83">
        <f t="shared" si="244"/>
        <v>0</v>
      </c>
      <c r="AA335" s="83">
        <f t="shared" si="245"/>
        <v>0</v>
      </c>
    </row>
    <row r="336" spans="1:27" s="3" customFormat="1" ht="22.5" x14ac:dyDescent="0.2">
      <c r="A336" s="23" t="s">
        <v>81</v>
      </c>
      <c r="B336" s="26" t="s">
        <v>204</v>
      </c>
      <c r="C336" s="27">
        <v>1</v>
      </c>
      <c r="D336" s="26" t="s">
        <v>2</v>
      </c>
      <c r="E336" s="28">
        <v>80640</v>
      </c>
      <c r="F336" s="29">
        <v>600</v>
      </c>
      <c r="G336" s="30">
        <f>G337</f>
        <v>0</v>
      </c>
      <c r="H336" s="30">
        <f t="shared" si="291"/>
        <v>0</v>
      </c>
      <c r="I336" s="30">
        <f t="shared" si="291"/>
        <v>0</v>
      </c>
      <c r="J336" s="30">
        <f>J337</f>
        <v>760.1</v>
      </c>
      <c r="K336" s="30">
        <f t="shared" si="292"/>
        <v>0</v>
      </c>
      <c r="L336" s="30">
        <f t="shared" si="292"/>
        <v>0</v>
      </c>
      <c r="M336" s="30">
        <f t="shared" si="293"/>
        <v>760.1</v>
      </c>
      <c r="N336" s="30">
        <f t="shared" si="294"/>
        <v>0</v>
      </c>
      <c r="O336" s="31">
        <f t="shared" si="295"/>
        <v>0</v>
      </c>
      <c r="P336" s="65"/>
      <c r="Q336" s="65"/>
      <c r="R336" s="65"/>
      <c r="S336" s="83">
        <f t="shared" si="276"/>
        <v>760.1</v>
      </c>
      <c r="T336" s="83">
        <f t="shared" si="277"/>
        <v>0</v>
      </c>
      <c r="U336" s="83">
        <f t="shared" si="278"/>
        <v>0</v>
      </c>
      <c r="V336" s="83"/>
      <c r="W336" s="83"/>
      <c r="X336" s="83"/>
      <c r="Y336" s="83">
        <f t="shared" si="243"/>
        <v>760.1</v>
      </c>
      <c r="Z336" s="83">
        <f t="shared" si="244"/>
        <v>0</v>
      </c>
      <c r="AA336" s="83">
        <f t="shared" si="245"/>
        <v>0</v>
      </c>
    </row>
    <row r="337" spans="1:27" s="3" customFormat="1" x14ac:dyDescent="0.2">
      <c r="A337" s="23" t="s">
        <v>155</v>
      </c>
      <c r="B337" s="26" t="s">
        <v>204</v>
      </c>
      <c r="C337" s="27">
        <v>1</v>
      </c>
      <c r="D337" s="26" t="s">
        <v>2</v>
      </c>
      <c r="E337" s="28">
        <v>80640</v>
      </c>
      <c r="F337" s="29">
        <v>610</v>
      </c>
      <c r="G337" s="30">
        <v>0</v>
      </c>
      <c r="H337" s="30">
        <v>0</v>
      </c>
      <c r="I337" s="30">
        <v>0</v>
      </c>
      <c r="J337" s="30">
        <v>760.1</v>
      </c>
      <c r="K337" s="30">
        <v>0</v>
      </c>
      <c r="L337" s="30">
        <v>0</v>
      </c>
      <c r="M337" s="30">
        <f t="shared" si="293"/>
        <v>760.1</v>
      </c>
      <c r="N337" s="30">
        <f t="shared" si="294"/>
        <v>0</v>
      </c>
      <c r="O337" s="31">
        <f t="shared" si="295"/>
        <v>0</v>
      </c>
      <c r="P337" s="65"/>
      <c r="Q337" s="65"/>
      <c r="R337" s="65"/>
      <c r="S337" s="83">
        <f t="shared" si="276"/>
        <v>760.1</v>
      </c>
      <c r="T337" s="83">
        <f t="shared" si="277"/>
        <v>0</v>
      </c>
      <c r="U337" s="83">
        <f t="shared" si="278"/>
        <v>0</v>
      </c>
      <c r="V337" s="83"/>
      <c r="W337" s="83"/>
      <c r="X337" s="83"/>
      <c r="Y337" s="83">
        <f t="shared" si="243"/>
        <v>760.1</v>
      </c>
      <c r="Z337" s="83">
        <f t="shared" si="244"/>
        <v>0</v>
      </c>
      <c r="AA337" s="83">
        <f t="shared" si="245"/>
        <v>0</v>
      </c>
    </row>
    <row r="338" spans="1:27" s="3" customFormat="1" ht="22.5" x14ac:dyDescent="0.2">
      <c r="A338" s="23" t="s">
        <v>401</v>
      </c>
      <c r="B338" s="26" t="s">
        <v>204</v>
      </c>
      <c r="C338" s="27">
        <v>1</v>
      </c>
      <c r="D338" s="26" t="s">
        <v>2</v>
      </c>
      <c r="E338" s="28">
        <v>80790</v>
      </c>
      <c r="F338" s="29"/>
      <c r="G338" s="30">
        <f>G339</f>
        <v>0</v>
      </c>
      <c r="H338" s="30">
        <f t="shared" ref="H338:I339" si="296">H339</f>
        <v>0</v>
      </c>
      <c r="I338" s="30">
        <f t="shared" si="296"/>
        <v>0</v>
      </c>
      <c r="J338" s="30">
        <v>60</v>
      </c>
      <c r="K338" s="30"/>
      <c r="L338" s="30">
        <f t="shared" ref="L338:L339" si="297">L339</f>
        <v>0</v>
      </c>
      <c r="M338" s="30">
        <f t="shared" ref="M338:M340" si="298">G338+J338</f>
        <v>60</v>
      </c>
      <c r="N338" s="30">
        <f t="shared" ref="N338:N340" si="299">H338+K338</f>
        <v>0</v>
      </c>
      <c r="O338" s="31">
        <f t="shared" ref="O338:O340" si="300">I338+L338</f>
        <v>0</v>
      </c>
      <c r="P338" s="65"/>
      <c r="Q338" s="65"/>
      <c r="R338" s="65"/>
      <c r="S338" s="83">
        <f t="shared" si="276"/>
        <v>60</v>
      </c>
      <c r="T338" s="83">
        <f t="shared" si="277"/>
        <v>0</v>
      </c>
      <c r="U338" s="83">
        <f t="shared" si="278"/>
        <v>0</v>
      </c>
      <c r="V338" s="83"/>
      <c r="W338" s="83"/>
      <c r="X338" s="83"/>
      <c r="Y338" s="83">
        <f t="shared" si="243"/>
        <v>60</v>
      </c>
      <c r="Z338" s="83">
        <f t="shared" si="244"/>
        <v>0</v>
      </c>
      <c r="AA338" s="83">
        <f t="shared" si="245"/>
        <v>0</v>
      </c>
    </row>
    <row r="339" spans="1:27" s="3" customFormat="1" ht="22.5" x14ac:dyDescent="0.2">
      <c r="A339" s="23" t="s">
        <v>81</v>
      </c>
      <c r="B339" s="26" t="s">
        <v>204</v>
      </c>
      <c r="C339" s="27">
        <v>1</v>
      </c>
      <c r="D339" s="26" t="s">
        <v>2</v>
      </c>
      <c r="E339" s="28">
        <v>80790</v>
      </c>
      <c r="F339" s="29">
        <v>600</v>
      </c>
      <c r="G339" s="30">
        <f>G340</f>
        <v>0</v>
      </c>
      <c r="H339" s="30">
        <f t="shared" si="296"/>
        <v>0</v>
      </c>
      <c r="I339" s="30">
        <f t="shared" si="296"/>
        <v>0</v>
      </c>
      <c r="J339" s="30">
        <v>60</v>
      </c>
      <c r="K339" s="30"/>
      <c r="L339" s="30">
        <f t="shared" si="297"/>
        <v>0</v>
      </c>
      <c r="M339" s="30">
        <f t="shared" si="298"/>
        <v>60</v>
      </c>
      <c r="N339" s="30">
        <f t="shared" si="299"/>
        <v>0</v>
      </c>
      <c r="O339" s="31">
        <f t="shared" si="300"/>
        <v>0</v>
      </c>
      <c r="P339" s="65"/>
      <c r="Q339" s="65"/>
      <c r="R339" s="65"/>
      <c r="S339" s="83">
        <f t="shared" si="276"/>
        <v>60</v>
      </c>
      <c r="T339" s="83">
        <f t="shared" si="277"/>
        <v>0</v>
      </c>
      <c r="U339" s="83">
        <f t="shared" si="278"/>
        <v>0</v>
      </c>
      <c r="V339" s="83"/>
      <c r="W339" s="83"/>
      <c r="X339" s="83"/>
      <c r="Y339" s="83">
        <f t="shared" si="243"/>
        <v>60</v>
      </c>
      <c r="Z339" s="83">
        <f t="shared" si="244"/>
        <v>0</v>
      </c>
      <c r="AA339" s="83">
        <f t="shared" si="245"/>
        <v>0</v>
      </c>
    </row>
    <row r="340" spans="1:27" s="3" customFormat="1" x14ac:dyDescent="0.2">
      <c r="A340" s="23" t="s">
        <v>155</v>
      </c>
      <c r="B340" s="26" t="s">
        <v>204</v>
      </c>
      <c r="C340" s="27">
        <v>1</v>
      </c>
      <c r="D340" s="26" t="s">
        <v>2</v>
      </c>
      <c r="E340" s="28">
        <v>80790</v>
      </c>
      <c r="F340" s="29">
        <v>610</v>
      </c>
      <c r="G340" s="30">
        <v>0</v>
      </c>
      <c r="H340" s="30">
        <v>0</v>
      </c>
      <c r="I340" s="30">
        <v>0</v>
      </c>
      <c r="J340" s="30">
        <v>60</v>
      </c>
      <c r="K340" s="30"/>
      <c r="L340" s="30">
        <v>0</v>
      </c>
      <c r="M340" s="30">
        <f t="shared" si="298"/>
        <v>60</v>
      </c>
      <c r="N340" s="30">
        <f t="shared" si="299"/>
        <v>0</v>
      </c>
      <c r="O340" s="31">
        <f t="shared" si="300"/>
        <v>0</v>
      </c>
      <c r="P340" s="65"/>
      <c r="Q340" s="65"/>
      <c r="R340" s="65"/>
      <c r="S340" s="83">
        <f t="shared" si="276"/>
        <v>60</v>
      </c>
      <c r="T340" s="83">
        <f t="shared" si="277"/>
        <v>0</v>
      </c>
      <c r="U340" s="83">
        <f t="shared" si="278"/>
        <v>0</v>
      </c>
      <c r="V340" s="83"/>
      <c r="W340" s="83"/>
      <c r="X340" s="83"/>
      <c r="Y340" s="83">
        <f t="shared" si="243"/>
        <v>60</v>
      </c>
      <c r="Z340" s="83">
        <f t="shared" si="244"/>
        <v>0</v>
      </c>
      <c r="AA340" s="83">
        <f t="shared" si="245"/>
        <v>0</v>
      </c>
    </row>
    <row r="341" spans="1:27" s="3" customFormat="1" ht="28.5" customHeight="1" x14ac:dyDescent="0.2">
      <c r="A341" s="23" t="s">
        <v>416</v>
      </c>
      <c r="B341" s="26">
        <v>5</v>
      </c>
      <c r="C341" s="27">
        <v>1</v>
      </c>
      <c r="D341" s="26">
        <v>0</v>
      </c>
      <c r="E341" s="28">
        <v>80850</v>
      </c>
      <c r="F341" s="29"/>
      <c r="G341" s="30"/>
      <c r="H341" s="30"/>
      <c r="I341" s="30"/>
      <c r="J341" s="30"/>
      <c r="K341" s="30"/>
      <c r="L341" s="30"/>
      <c r="M341" s="30"/>
      <c r="N341" s="30"/>
      <c r="O341" s="31"/>
      <c r="P341" s="65">
        <f>P342</f>
        <v>2500</v>
      </c>
      <c r="Q341" s="65">
        <v>0</v>
      </c>
      <c r="R341" s="65">
        <v>0</v>
      </c>
      <c r="S341" s="83">
        <f>M341+P341</f>
        <v>2500</v>
      </c>
      <c r="T341" s="83">
        <f t="shared" si="277"/>
        <v>0</v>
      </c>
      <c r="U341" s="83">
        <f t="shared" si="278"/>
        <v>0</v>
      </c>
      <c r="V341" s="83"/>
      <c r="W341" s="83"/>
      <c r="X341" s="83"/>
      <c r="Y341" s="83">
        <f t="shared" si="243"/>
        <v>2500</v>
      </c>
      <c r="Z341" s="83">
        <f t="shared" si="244"/>
        <v>0</v>
      </c>
      <c r="AA341" s="83">
        <f t="shared" si="245"/>
        <v>0</v>
      </c>
    </row>
    <row r="342" spans="1:27" s="3" customFormat="1" ht="27" customHeight="1" x14ac:dyDescent="0.2">
      <c r="A342" s="23" t="s">
        <v>14</v>
      </c>
      <c r="B342" s="26">
        <v>5</v>
      </c>
      <c r="C342" s="27">
        <v>1</v>
      </c>
      <c r="D342" s="26">
        <v>0</v>
      </c>
      <c r="E342" s="28">
        <v>80850</v>
      </c>
      <c r="F342" s="29">
        <v>200</v>
      </c>
      <c r="G342" s="30"/>
      <c r="H342" s="30"/>
      <c r="I342" s="30"/>
      <c r="J342" s="30"/>
      <c r="K342" s="30"/>
      <c r="L342" s="30"/>
      <c r="M342" s="30"/>
      <c r="N342" s="30"/>
      <c r="O342" s="31"/>
      <c r="P342" s="65">
        <f>P343</f>
        <v>2500</v>
      </c>
      <c r="Q342" s="65">
        <v>0</v>
      </c>
      <c r="R342" s="65">
        <v>0</v>
      </c>
      <c r="S342" s="83">
        <f t="shared" ref="S342:S343" si="301">M342+P342</f>
        <v>2500</v>
      </c>
      <c r="T342" s="83">
        <f t="shared" ref="T342:T343" si="302">N342+Q342</f>
        <v>0</v>
      </c>
      <c r="U342" s="83">
        <f t="shared" ref="U342:U343" si="303">O342+R342</f>
        <v>0</v>
      </c>
      <c r="V342" s="83"/>
      <c r="W342" s="83"/>
      <c r="X342" s="83"/>
      <c r="Y342" s="83">
        <f t="shared" si="243"/>
        <v>2500</v>
      </c>
      <c r="Z342" s="83">
        <f t="shared" si="244"/>
        <v>0</v>
      </c>
      <c r="AA342" s="83">
        <f t="shared" si="245"/>
        <v>0</v>
      </c>
    </row>
    <row r="343" spans="1:27" s="3" customFormat="1" ht="22.5" x14ac:dyDescent="0.2">
      <c r="A343" s="23" t="s">
        <v>13</v>
      </c>
      <c r="B343" s="26">
        <v>5</v>
      </c>
      <c r="C343" s="27">
        <v>1</v>
      </c>
      <c r="D343" s="26">
        <v>0</v>
      </c>
      <c r="E343" s="28">
        <v>80850</v>
      </c>
      <c r="F343" s="29">
        <v>240</v>
      </c>
      <c r="G343" s="30"/>
      <c r="H343" s="30"/>
      <c r="I343" s="30"/>
      <c r="J343" s="30"/>
      <c r="K343" s="30"/>
      <c r="L343" s="30"/>
      <c r="M343" s="30"/>
      <c r="N343" s="30"/>
      <c r="O343" s="31"/>
      <c r="P343" s="65">
        <v>2500</v>
      </c>
      <c r="Q343" s="65">
        <v>0</v>
      </c>
      <c r="R343" s="65">
        <v>0</v>
      </c>
      <c r="S343" s="83">
        <f t="shared" si="301"/>
        <v>2500</v>
      </c>
      <c r="T343" s="83">
        <f t="shared" si="302"/>
        <v>0</v>
      </c>
      <c r="U343" s="83">
        <f t="shared" si="303"/>
        <v>0</v>
      </c>
      <c r="V343" s="83"/>
      <c r="W343" s="83"/>
      <c r="X343" s="83"/>
      <c r="Y343" s="83">
        <f t="shared" si="243"/>
        <v>2500</v>
      </c>
      <c r="Z343" s="83">
        <f t="shared" si="244"/>
        <v>0</v>
      </c>
      <c r="AA343" s="83">
        <f t="shared" si="245"/>
        <v>0</v>
      </c>
    </row>
    <row r="344" spans="1:27" s="3" customFormat="1" ht="45" x14ac:dyDescent="0.2">
      <c r="A344" s="23" t="s">
        <v>214</v>
      </c>
      <c r="B344" s="26" t="s">
        <v>204</v>
      </c>
      <c r="C344" s="27">
        <v>1</v>
      </c>
      <c r="D344" s="26" t="s">
        <v>2</v>
      </c>
      <c r="E344" s="28" t="s">
        <v>213</v>
      </c>
      <c r="F344" s="29" t="s">
        <v>7</v>
      </c>
      <c r="G344" s="30">
        <f t="shared" ref="G344:I344" si="304">G345</f>
        <v>75138</v>
      </c>
      <c r="H344" s="30">
        <f t="shared" si="304"/>
        <v>78651</v>
      </c>
      <c r="I344" s="30">
        <f t="shared" si="304"/>
        <v>82687.199999999997</v>
      </c>
      <c r="J344" s="30"/>
      <c r="K344" s="30"/>
      <c r="L344" s="30"/>
      <c r="M344" s="30">
        <f t="shared" si="215"/>
        <v>75138</v>
      </c>
      <c r="N344" s="30">
        <f t="shared" si="216"/>
        <v>78651</v>
      </c>
      <c r="O344" s="31">
        <f t="shared" si="217"/>
        <v>82687.199999999997</v>
      </c>
      <c r="P344" s="65"/>
      <c r="Q344" s="65"/>
      <c r="R344" s="65"/>
      <c r="S344" s="83">
        <f t="shared" si="276"/>
        <v>75138</v>
      </c>
      <c r="T344" s="83">
        <f t="shared" si="277"/>
        <v>78651</v>
      </c>
      <c r="U344" s="83">
        <f t="shared" si="278"/>
        <v>82687.199999999997</v>
      </c>
      <c r="V344" s="83"/>
      <c r="W344" s="83"/>
      <c r="X344" s="83"/>
      <c r="Y344" s="83">
        <f t="shared" si="243"/>
        <v>75138</v>
      </c>
      <c r="Z344" s="83">
        <f t="shared" si="244"/>
        <v>78651</v>
      </c>
      <c r="AA344" s="83">
        <f t="shared" si="245"/>
        <v>82687.199999999997</v>
      </c>
    </row>
    <row r="345" spans="1:27" s="3" customFormat="1" ht="22.5" x14ac:dyDescent="0.2">
      <c r="A345" s="23" t="s">
        <v>81</v>
      </c>
      <c r="B345" s="26" t="s">
        <v>204</v>
      </c>
      <c r="C345" s="27">
        <v>1</v>
      </c>
      <c r="D345" s="26" t="s">
        <v>2</v>
      </c>
      <c r="E345" s="28" t="s">
        <v>213</v>
      </c>
      <c r="F345" s="29">
        <v>600</v>
      </c>
      <c r="G345" s="30">
        <f t="shared" ref="G345:I345" si="305">G346</f>
        <v>75138</v>
      </c>
      <c r="H345" s="30">
        <f t="shared" si="305"/>
        <v>78651</v>
      </c>
      <c r="I345" s="30">
        <f t="shared" si="305"/>
        <v>82687.199999999997</v>
      </c>
      <c r="J345" s="30"/>
      <c r="K345" s="30"/>
      <c r="L345" s="30"/>
      <c r="M345" s="30">
        <f t="shared" si="215"/>
        <v>75138</v>
      </c>
      <c r="N345" s="30">
        <f t="shared" si="216"/>
        <v>78651</v>
      </c>
      <c r="O345" s="31">
        <f t="shared" si="217"/>
        <v>82687.199999999997</v>
      </c>
      <c r="P345" s="65"/>
      <c r="Q345" s="65"/>
      <c r="R345" s="65"/>
      <c r="S345" s="83">
        <f t="shared" si="276"/>
        <v>75138</v>
      </c>
      <c r="T345" s="83">
        <f t="shared" si="277"/>
        <v>78651</v>
      </c>
      <c r="U345" s="83">
        <f t="shared" si="278"/>
        <v>82687.199999999997</v>
      </c>
      <c r="V345" s="83"/>
      <c r="W345" s="83"/>
      <c r="X345" s="83"/>
      <c r="Y345" s="83">
        <f t="shared" si="243"/>
        <v>75138</v>
      </c>
      <c r="Z345" s="83">
        <f t="shared" si="244"/>
        <v>78651</v>
      </c>
      <c r="AA345" s="83">
        <f t="shared" si="245"/>
        <v>82687.199999999997</v>
      </c>
    </row>
    <row r="346" spans="1:27" s="3" customFormat="1" x14ac:dyDescent="0.2">
      <c r="A346" s="23" t="s">
        <v>155</v>
      </c>
      <c r="B346" s="26" t="s">
        <v>204</v>
      </c>
      <c r="C346" s="27">
        <v>1</v>
      </c>
      <c r="D346" s="26" t="s">
        <v>2</v>
      </c>
      <c r="E346" s="28" t="s">
        <v>213</v>
      </c>
      <c r="F346" s="29">
        <v>610</v>
      </c>
      <c r="G346" s="30">
        <v>75138</v>
      </c>
      <c r="H346" s="30">
        <v>78651</v>
      </c>
      <c r="I346" s="30">
        <v>82687.199999999997</v>
      </c>
      <c r="J346" s="30"/>
      <c r="K346" s="30"/>
      <c r="L346" s="30"/>
      <c r="M346" s="30">
        <f t="shared" si="215"/>
        <v>75138</v>
      </c>
      <c r="N346" s="30">
        <f t="shared" si="216"/>
        <v>78651</v>
      </c>
      <c r="O346" s="31">
        <f t="shared" si="217"/>
        <v>82687.199999999997</v>
      </c>
      <c r="P346" s="65"/>
      <c r="Q346" s="65"/>
      <c r="R346" s="65"/>
      <c r="S346" s="83">
        <f t="shared" si="276"/>
        <v>75138</v>
      </c>
      <c r="T346" s="83">
        <f t="shared" si="277"/>
        <v>78651</v>
      </c>
      <c r="U346" s="83">
        <f t="shared" si="278"/>
        <v>82687.199999999997</v>
      </c>
      <c r="V346" s="83"/>
      <c r="W346" s="83"/>
      <c r="X346" s="83"/>
      <c r="Y346" s="83">
        <f t="shared" si="243"/>
        <v>75138</v>
      </c>
      <c r="Z346" s="83">
        <f t="shared" si="244"/>
        <v>78651</v>
      </c>
      <c r="AA346" s="83">
        <f t="shared" si="245"/>
        <v>82687.199999999997</v>
      </c>
    </row>
    <row r="347" spans="1:27" s="3" customFormat="1" ht="33.75" x14ac:dyDescent="0.2">
      <c r="A347" s="23" t="s">
        <v>212</v>
      </c>
      <c r="B347" s="26" t="s">
        <v>204</v>
      </c>
      <c r="C347" s="27">
        <v>1</v>
      </c>
      <c r="D347" s="26" t="s">
        <v>2</v>
      </c>
      <c r="E347" s="28" t="s">
        <v>211</v>
      </c>
      <c r="F347" s="29" t="s">
        <v>7</v>
      </c>
      <c r="G347" s="30">
        <f t="shared" ref="G347:I347" si="306">G348</f>
        <v>7530</v>
      </c>
      <c r="H347" s="30">
        <f t="shared" si="306"/>
        <v>7847.7</v>
      </c>
      <c r="I347" s="30">
        <f t="shared" si="306"/>
        <v>8389.2999999999993</v>
      </c>
      <c r="J347" s="30"/>
      <c r="K347" s="30"/>
      <c r="L347" s="30"/>
      <c r="M347" s="30">
        <f t="shared" ref="M347:M413" si="307">G347+J347</f>
        <v>7530</v>
      </c>
      <c r="N347" s="30">
        <f t="shared" ref="N347:N413" si="308">H347+K347</f>
        <v>7847.7</v>
      </c>
      <c r="O347" s="31">
        <f t="shared" ref="O347:O413" si="309">I347+L347</f>
        <v>8389.2999999999993</v>
      </c>
      <c r="P347" s="65"/>
      <c r="Q347" s="65"/>
      <c r="R347" s="65"/>
      <c r="S347" s="83">
        <f t="shared" si="276"/>
        <v>7530</v>
      </c>
      <c r="T347" s="83">
        <f t="shared" si="277"/>
        <v>7847.7</v>
      </c>
      <c r="U347" s="83">
        <f t="shared" si="278"/>
        <v>8389.2999999999993</v>
      </c>
      <c r="V347" s="83"/>
      <c r="W347" s="83"/>
      <c r="X347" s="83"/>
      <c r="Y347" s="83">
        <f t="shared" si="243"/>
        <v>7530</v>
      </c>
      <c r="Z347" s="83">
        <f t="shared" si="244"/>
        <v>7847.7</v>
      </c>
      <c r="AA347" s="83">
        <f t="shared" si="245"/>
        <v>8389.2999999999993</v>
      </c>
    </row>
    <row r="348" spans="1:27" s="3" customFormat="1" ht="22.5" x14ac:dyDescent="0.2">
      <c r="A348" s="23" t="s">
        <v>81</v>
      </c>
      <c r="B348" s="26" t="s">
        <v>204</v>
      </c>
      <c r="C348" s="27">
        <v>1</v>
      </c>
      <c r="D348" s="26" t="s">
        <v>2</v>
      </c>
      <c r="E348" s="28" t="s">
        <v>211</v>
      </c>
      <c r="F348" s="29">
        <v>600</v>
      </c>
      <c r="G348" s="30">
        <f t="shared" ref="G348:I348" si="310">G349</f>
        <v>7530</v>
      </c>
      <c r="H348" s="30">
        <f t="shared" si="310"/>
        <v>7847.7</v>
      </c>
      <c r="I348" s="30">
        <f t="shared" si="310"/>
        <v>8389.2999999999993</v>
      </c>
      <c r="J348" s="30"/>
      <c r="K348" s="30"/>
      <c r="L348" s="30"/>
      <c r="M348" s="30">
        <f t="shared" si="307"/>
        <v>7530</v>
      </c>
      <c r="N348" s="30">
        <f t="shared" si="308"/>
        <v>7847.7</v>
      </c>
      <c r="O348" s="31">
        <f t="shared" si="309"/>
        <v>8389.2999999999993</v>
      </c>
      <c r="P348" s="65"/>
      <c r="Q348" s="65"/>
      <c r="R348" s="65"/>
      <c r="S348" s="83">
        <f t="shared" si="276"/>
        <v>7530</v>
      </c>
      <c r="T348" s="83">
        <f t="shared" si="277"/>
        <v>7847.7</v>
      </c>
      <c r="U348" s="83">
        <f t="shared" si="278"/>
        <v>8389.2999999999993</v>
      </c>
      <c r="V348" s="83"/>
      <c r="W348" s="83"/>
      <c r="X348" s="83"/>
      <c r="Y348" s="83">
        <f t="shared" si="243"/>
        <v>7530</v>
      </c>
      <c r="Z348" s="83">
        <f t="shared" si="244"/>
        <v>7847.7</v>
      </c>
      <c r="AA348" s="83">
        <f t="shared" si="245"/>
        <v>8389.2999999999993</v>
      </c>
    </row>
    <row r="349" spans="1:27" s="3" customFormat="1" x14ac:dyDescent="0.2">
      <c r="A349" s="23" t="s">
        <v>155</v>
      </c>
      <c r="B349" s="26" t="s">
        <v>204</v>
      </c>
      <c r="C349" s="27">
        <v>1</v>
      </c>
      <c r="D349" s="26" t="s">
        <v>2</v>
      </c>
      <c r="E349" s="28" t="s">
        <v>211</v>
      </c>
      <c r="F349" s="29">
        <v>610</v>
      </c>
      <c r="G349" s="30">
        <v>7530</v>
      </c>
      <c r="H349" s="30">
        <v>7847.7</v>
      </c>
      <c r="I349" s="30">
        <v>8389.2999999999993</v>
      </c>
      <c r="J349" s="30"/>
      <c r="K349" s="30"/>
      <c r="L349" s="30"/>
      <c r="M349" s="30">
        <f t="shared" si="307"/>
        <v>7530</v>
      </c>
      <c r="N349" s="30">
        <f t="shared" si="308"/>
        <v>7847.7</v>
      </c>
      <c r="O349" s="31">
        <f t="shared" si="309"/>
        <v>8389.2999999999993</v>
      </c>
      <c r="P349" s="65"/>
      <c r="Q349" s="65"/>
      <c r="R349" s="65"/>
      <c r="S349" s="83">
        <f t="shared" si="276"/>
        <v>7530</v>
      </c>
      <c r="T349" s="83">
        <f t="shared" si="277"/>
        <v>7847.7</v>
      </c>
      <c r="U349" s="83">
        <f t="shared" si="278"/>
        <v>8389.2999999999993</v>
      </c>
      <c r="V349" s="83"/>
      <c r="W349" s="83"/>
      <c r="X349" s="83"/>
      <c r="Y349" s="83">
        <f t="shared" si="243"/>
        <v>7530</v>
      </c>
      <c r="Z349" s="83">
        <f t="shared" si="244"/>
        <v>7847.7</v>
      </c>
      <c r="AA349" s="83">
        <f t="shared" si="245"/>
        <v>8389.2999999999993</v>
      </c>
    </row>
    <row r="350" spans="1:27" s="3" customFormat="1" ht="45" x14ac:dyDescent="0.2">
      <c r="A350" s="23" t="s">
        <v>210</v>
      </c>
      <c r="B350" s="26" t="s">
        <v>204</v>
      </c>
      <c r="C350" s="27">
        <v>1</v>
      </c>
      <c r="D350" s="26" t="s">
        <v>2</v>
      </c>
      <c r="E350" s="28" t="s">
        <v>209</v>
      </c>
      <c r="F350" s="29" t="s">
        <v>7</v>
      </c>
      <c r="G350" s="30">
        <f t="shared" ref="G350:I350" si="311">G351</f>
        <v>23102.400000000001</v>
      </c>
      <c r="H350" s="30">
        <f t="shared" si="311"/>
        <v>23576.5</v>
      </c>
      <c r="I350" s="30">
        <f t="shared" si="311"/>
        <v>24289</v>
      </c>
      <c r="J350" s="30">
        <f>J351</f>
        <v>0</v>
      </c>
      <c r="K350" s="30">
        <f t="shared" ref="K350:L351" si="312">K351</f>
        <v>0</v>
      </c>
      <c r="L350" s="30">
        <f t="shared" si="312"/>
        <v>0</v>
      </c>
      <c r="M350" s="30">
        <f t="shared" si="307"/>
        <v>23102.400000000001</v>
      </c>
      <c r="N350" s="30">
        <f t="shared" si="308"/>
        <v>23576.5</v>
      </c>
      <c r="O350" s="31">
        <f t="shared" si="309"/>
        <v>24289</v>
      </c>
      <c r="P350" s="65"/>
      <c r="Q350" s="65"/>
      <c r="R350" s="65"/>
      <c r="S350" s="83">
        <f t="shared" si="276"/>
        <v>23102.400000000001</v>
      </c>
      <c r="T350" s="83">
        <f t="shared" si="277"/>
        <v>23576.5</v>
      </c>
      <c r="U350" s="83">
        <f t="shared" si="278"/>
        <v>24289</v>
      </c>
      <c r="V350" s="83"/>
      <c r="W350" s="83"/>
      <c r="X350" s="83"/>
      <c r="Y350" s="83">
        <f t="shared" si="243"/>
        <v>23102.400000000001</v>
      </c>
      <c r="Z350" s="83">
        <f t="shared" si="244"/>
        <v>23576.5</v>
      </c>
      <c r="AA350" s="83">
        <f t="shared" si="245"/>
        <v>24289</v>
      </c>
    </row>
    <row r="351" spans="1:27" s="3" customFormat="1" ht="22.5" x14ac:dyDescent="0.2">
      <c r="A351" s="23" t="s">
        <v>81</v>
      </c>
      <c r="B351" s="26" t="s">
        <v>204</v>
      </c>
      <c r="C351" s="27">
        <v>1</v>
      </c>
      <c r="D351" s="26" t="s">
        <v>2</v>
      </c>
      <c r="E351" s="28" t="s">
        <v>209</v>
      </c>
      <c r="F351" s="29">
        <v>600</v>
      </c>
      <c r="G351" s="30">
        <f t="shared" ref="G351:I351" si="313">G352</f>
        <v>23102.400000000001</v>
      </c>
      <c r="H351" s="30">
        <f t="shared" si="313"/>
        <v>23576.5</v>
      </c>
      <c r="I351" s="30">
        <f t="shared" si="313"/>
        <v>24289</v>
      </c>
      <c r="J351" s="30">
        <f>J352</f>
        <v>0</v>
      </c>
      <c r="K351" s="30">
        <f t="shared" si="312"/>
        <v>0</v>
      </c>
      <c r="L351" s="30">
        <f t="shared" si="312"/>
        <v>0</v>
      </c>
      <c r="M351" s="30">
        <f t="shared" si="307"/>
        <v>23102.400000000001</v>
      </c>
      <c r="N351" s="30">
        <f t="shared" si="308"/>
        <v>23576.5</v>
      </c>
      <c r="O351" s="31">
        <f t="shared" si="309"/>
        <v>24289</v>
      </c>
      <c r="P351" s="65"/>
      <c r="Q351" s="65"/>
      <c r="R351" s="65"/>
      <c r="S351" s="83">
        <f t="shared" si="276"/>
        <v>23102.400000000001</v>
      </c>
      <c r="T351" s="83">
        <f t="shared" si="277"/>
        <v>23576.5</v>
      </c>
      <c r="U351" s="83">
        <f t="shared" si="278"/>
        <v>24289</v>
      </c>
      <c r="V351" s="83"/>
      <c r="W351" s="83"/>
      <c r="X351" s="83"/>
      <c r="Y351" s="83">
        <f t="shared" si="243"/>
        <v>23102.400000000001</v>
      </c>
      <c r="Z351" s="83">
        <f t="shared" si="244"/>
        <v>23576.5</v>
      </c>
      <c r="AA351" s="83">
        <f t="shared" si="245"/>
        <v>24289</v>
      </c>
    </row>
    <row r="352" spans="1:27" s="3" customFormat="1" x14ac:dyDescent="0.2">
      <c r="A352" s="23" t="s">
        <v>155</v>
      </c>
      <c r="B352" s="26" t="s">
        <v>204</v>
      </c>
      <c r="C352" s="27">
        <v>1</v>
      </c>
      <c r="D352" s="26" t="s">
        <v>2</v>
      </c>
      <c r="E352" s="28" t="s">
        <v>209</v>
      </c>
      <c r="F352" s="29">
        <v>610</v>
      </c>
      <c r="G352" s="30">
        <v>23102.400000000001</v>
      </c>
      <c r="H352" s="30">
        <v>23576.5</v>
      </c>
      <c r="I352" s="30">
        <v>24289</v>
      </c>
      <c r="J352" s="30">
        <v>0</v>
      </c>
      <c r="K352" s="30">
        <v>0</v>
      </c>
      <c r="L352" s="30">
        <v>0</v>
      </c>
      <c r="M352" s="30">
        <f t="shared" si="307"/>
        <v>23102.400000000001</v>
      </c>
      <c r="N352" s="30">
        <f t="shared" si="308"/>
        <v>23576.5</v>
      </c>
      <c r="O352" s="31">
        <f t="shared" si="309"/>
        <v>24289</v>
      </c>
      <c r="P352" s="65"/>
      <c r="Q352" s="65"/>
      <c r="R352" s="65"/>
      <c r="S352" s="83">
        <f t="shared" si="276"/>
        <v>23102.400000000001</v>
      </c>
      <c r="T352" s="83">
        <f t="shared" si="277"/>
        <v>23576.5</v>
      </c>
      <c r="U352" s="83">
        <f t="shared" si="278"/>
        <v>24289</v>
      </c>
      <c r="V352" s="83"/>
      <c r="W352" s="83"/>
      <c r="X352" s="83"/>
      <c r="Y352" s="83">
        <f t="shared" si="243"/>
        <v>23102.400000000001</v>
      </c>
      <c r="Z352" s="83">
        <f t="shared" si="244"/>
        <v>23576.5</v>
      </c>
      <c r="AA352" s="83">
        <f t="shared" si="245"/>
        <v>24289</v>
      </c>
    </row>
    <row r="353" spans="1:27" s="3" customFormat="1" ht="33.75" x14ac:dyDescent="0.2">
      <c r="A353" s="23" t="s">
        <v>285</v>
      </c>
      <c r="B353" s="26" t="s">
        <v>204</v>
      </c>
      <c r="C353" s="27">
        <v>1</v>
      </c>
      <c r="D353" s="26" t="s">
        <v>2</v>
      </c>
      <c r="E353" s="28" t="s">
        <v>208</v>
      </c>
      <c r="F353" s="29" t="s">
        <v>7</v>
      </c>
      <c r="G353" s="30">
        <f t="shared" ref="G353:I353" si="314">G354</f>
        <v>300</v>
      </c>
      <c r="H353" s="30">
        <f t="shared" si="314"/>
        <v>300</v>
      </c>
      <c r="I353" s="30">
        <f t="shared" si="314"/>
        <v>300</v>
      </c>
      <c r="J353" s="30">
        <f>J354</f>
        <v>0</v>
      </c>
      <c r="K353" s="30">
        <f t="shared" ref="K353:L354" si="315">K354</f>
        <v>1361.7</v>
      </c>
      <c r="L353" s="30">
        <f t="shared" si="315"/>
        <v>0</v>
      </c>
      <c r="M353" s="30">
        <f t="shared" si="307"/>
        <v>300</v>
      </c>
      <c r="N353" s="30">
        <f t="shared" si="308"/>
        <v>1661.7</v>
      </c>
      <c r="O353" s="31">
        <f t="shared" si="309"/>
        <v>300</v>
      </c>
      <c r="P353" s="65"/>
      <c r="Q353" s="65"/>
      <c r="R353" s="65"/>
      <c r="S353" s="83">
        <f t="shared" si="276"/>
        <v>300</v>
      </c>
      <c r="T353" s="83">
        <f t="shared" si="277"/>
        <v>1661.7</v>
      </c>
      <c r="U353" s="83">
        <f t="shared" si="278"/>
        <v>300</v>
      </c>
      <c r="V353" s="83"/>
      <c r="W353" s="83"/>
      <c r="X353" s="83"/>
      <c r="Y353" s="83">
        <f t="shared" si="243"/>
        <v>300</v>
      </c>
      <c r="Z353" s="83">
        <f t="shared" si="244"/>
        <v>1661.7</v>
      </c>
      <c r="AA353" s="83">
        <f t="shared" si="245"/>
        <v>300</v>
      </c>
    </row>
    <row r="354" spans="1:27" s="3" customFormat="1" ht="22.5" x14ac:dyDescent="0.2">
      <c r="A354" s="23" t="s">
        <v>81</v>
      </c>
      <c r="B354" s="26" t="s">
        <v>204</v>
      </c>
      <c r="C354" s="27">
        <v>1</v>
      </c>
      <c r="D354" s="26" t="s">
        <v>2</v>
      </c>
      <c r="E354" s="28" t="s">
        <v>208</v>
      </c>
      <c r="F354" s="29">
        <v>600</v>
      </c>
      <c r="G354" s="30">
        <f t="shared" ref="G354:I354" si="316">G355</f>
        <v>300</v>
      </c>
      <c r="H354" s="30">
        <f t="shared" si="316"/>
        <v>300</v>
      </c>
      <c r="I354" s="30">
        <f t="shared" si="316"/>
        <v>300</v>
      </c>
      <c r="J354" s="30">
        <f>J355</f>
        <v>0</v>
      </c>
      <c r="K354" s="30">
        <f t="shared" si="315"/>
        <v>1361.7</v>
      </c>
      <c r="L354" s="30">
        <f t="shared" si="315"/>
        <v>0</v>
      </c>
      <c r="M354" s="30">
        <f t="shared" si="307"/>
        <v>300</v>
      </c>
      <c r="N354" s="30">
        <f t="shared" si="308"/>
        <v>1661.7</v>
      </c>
      <c r="O354" s="31">
        <f t="shared" si="309"/>
        <v>300</v>
      </c>
      <c r="P354" s="65"/>
      <c r="Q354" s="65"/>
      <c r="R354" s="65"/>
      <c r="S354" s="83">
        <f t="shared" si="276"/>
        <v>300</v>
      </c>
      <c r="T354" s="83">
        <f t="shared" si="277"/>
        <v>1661.7</v>
      </c>
      <c r="U354" s="83">
        <f t="shared" si="278"/>
        <v>300</v>
      </c>
      <c r="V354" s="83"/>
      <c r="W354" s="83"/>
      <c r="X354" s="83"/>
      <c r="Y354" s="83">
        <f t="shared" si="243"/>
        <v>300</v>
      </c>
      <c r="Z354" s="83">
        <f t="shared" si="244"/>
        <v>1661.7</v>
      </c>
      <c r="AA354" s="83">
        <f t="shared" si="245"/>
        <v>300</v>
      </c>
    </row>
    <row r="355" spans="1:27" s="3" customFormat="1" x14ac:dyDescent="0.2">
      <c r="A355" s="23" t="s">
        <v>155</v>
      </c>
      <c r="B355" s="26" t="s">
        <v>204</v>
      </c>
      <c r="C355" s="27">
        <v>1</v>
      </c>
      <c r="D355" s="26" t="s">
        <v>2</v>
      </c>
      <c r="E355" s="28" t="s">
        <v>208</v>
      </c>
      <c r="F355" s="29">
        <v>610</v>
      </c>
      <c r="G355" s="30">
        <v>300</v>
      </c>
      <c r="H355" s="30">
        <v>300</v>
      </c>
      <c r="I355" s="30">
        <v>300</v>
      </c>
      <c r="J355" s="30">
        <v>0</v>
      </c>
      <c r="K355" s="30">
        <f>1250+111.7</f>
        <v>1361.7</v>
      </c>
      <c r="L355" s="30">
        <v>0</v>
      </c>
      <c r="M355" s="30">
        <f t="shared" si="307"/>
        <v>300</v>
      </c>
      <c r="N355" s="30">
        <f t="shared" si="308"/>
        <v>1661.7</v>
      </c>
      <c r="O355" s="31">
        <f t="shared" si="309"/>
        <v>300</v>
      </c>
      <c r="P355" s="65"/>
      <c r="Q355" s="65"/>
      <c r="R355" s="65"/>
      <c r="S355" s="83">
        <f t="shared" si="276"/>
        <v>300</v>
      </c>
      <c r="T355" s="83">
        <f t="shared" si="277"/>
        <v>1661.7</v>
      </c>
      <c r="U355" s="83">
        <f t="shared" si="278"/>
        <v>300</v>
      </c>
      <c r="V355" s="83"/>
      <c r="W355" s="83"/>
      <c r="X355" s="83"/>
      <c r="Y355" s="83">
        <f t="shared" si="243"/>
        <v>300</v>
      </c>
      <c r="Z355" s="83">
        <f t="shared" si="244"/>
        <v>1661.7</v>
      </c>
      <c r="AA355" s="83">
        <f t="shared" si="245"/>
        <v>300</v>
      </c>
    </row>
    <row r="356" spans="1:27" s="3" customFormat="1" x14ac:dyDescent="0.2">
      <c r="A356" s="23" t="s">
        <v>286</v>
      </c>
      <c r="B356" s="26" t="s">
        <v>204</v>
      </c>
      <c r="C356" s="27">
        <v>1</v>
      </c>
      <c r="D356" s="26" t="s">
        <v>2</v>
      </c>
      <c r="E356" s="28" t="s">
        <v>207</v>
      </c>
      <c r="F356" s="29" t="s">
        <v>7</v>
      </c>
      <c r="G356" s="30">
        <f t="shared" ref="G356:I356" si="317">G357</f>
        <v>50</v>
      </c>
      <c r="H356" s="30">
        <f t="shared" si="317"/>
        <v>50</v>
      </c>
      <c r="I356" s="30">
        <f t="shared" si="317"/>
        <v>50</v>
      </c>
      <c r="J356" s="30"/>
      <c r="K356" s="30"/>
      <c r="L356" s="30"/>
      <c r="M356" s="30">
        <f t="shared" si="307"/>
        <v>50</v>
      </c>
      <c r="N356" s="30">
        <f t="shared" si="308"/>
        <v>50</v>
      </c>
      <c r="O356" s="31">
        <f t="shared" si="309"/>
        <v>50</v>
      </c>
      <c r="P356" s="65"/>
      <c r="Q356" s="65"/>
      <c r="R356" s="65"/>
      <c r="S356" s="83">
        <f t="shared" si="276"/>
        <v>50</v>
      </c>
      <c r="T356" s="83">
        <f t="shared" si="277"/>
        <v>50</v>
      </c>
      <c r="U356" s="83">
        <f t="shared" si="278"/>
        <v>50</v>
      </c>
      <c r="V356" s="83">
        <f>V357</f>
        <v>-5.6</v>
      </c>
      <c r="W356" s="83"/>
      <c r="X356" s="83"/>
      <c r="Y356" s="83">
        <f t="shared" si="243"/>
        <v>44.4</v>
      </c>
      <c r="Z356" s="83">
        <f t="shared" si="244"/>
        <v>50</v>
      </c>
      <c r="AA356" s="83">
        <f t="shared" si="245"/>
        <v>50</v>
      </c>
    </row>
    <row r="357" spans="1:27" s="3" customFormat="1" ht="22.5" x14ac:dyDescent="0.2">
      <c r="A357" s="23" t="s">
        <v>81</v>
      </c>
      <c r="B357" s="26" t="s">
        <v>204</v>
      </c>
      <c r="C357" s="27">
        <v>1</v>
      </c>
      <c r="D357" s="26" t="s">
        <v>2</v>
      </c>
      <c r="E357" s="28" t="s">
        <v>207</v>
      </c>
      <c r="F357" s="29">
        <v>600</v>
      </c>
      <c r="G357" s="30">
        <f t="shared" ref="G357:I357" si="318">G358</f>
        <v>50</v>
      </c>
      <c r="H357" s="30">
        <f t="shared" si="318"/>
        <v>50</v>
      </c>
      <c r="I357" s="30">
        <f t="shared" si="318"/>
        <v>50</v>
      </c>
      <c r="J357" s="30"/>
      <c r="K357" s="30"/>
      <c r="L357" s="30"/>
      <c r="M357" s="30">
        <f t="shared" si="307"/>
        <v>50</v>
      </c>
      <c r="N357" s="30">
        <f t="shared" si="308"/>
        <v>50</v>
      </c>
      <c r="O357" s="31">
        <f t="shared" si="309"/>
        <v>50</v>
      </c>
      <c r="P357" s="65"/>
      <c r="Q357" s="65"/>
      <c r="R357" s="65"/>
      <c r="S357" s="83">
        <f t="shared" si="276"/>
        <v>50</v>
      </c>
      <c r="T357" s="83">
        <f t="shared" si="277"/>
        <v>50</v>
      </c>
      <c r="U357" s="83">
        <f t="shared" si="278"/>
        <v>50</v>
      </c>
      <c r="V357" s="83">
        <f>V358</f>
        <v>-5.6</v>
      </c>
      <c r="W357" s="83"/>
      <c r="X357" s="83"/>
      <c r="Y357" s="83">
        <f t="shared" si="243"/>
        <v>44.4</v>
      </c>
      <c r="Z357" s="83">
        <f t="shared" si="244"/>
        <v>50</v>
      </c>
      <c r="AA357" s="83">
        <f t="shared" si="245"/>
        <v>50</v>
      </c>
    </row>
    <row r="358" spans="1:27" s="3" customFormat="1" x14ac:dyDescent="0.2">
      <c r="A358" s="23" t="s">
        <v>155</v>
      </c>
      <c r="B358" s="26" t="s">
        <v>204</v>
      </c>
      <c r="C358" s="27">
        <v>1</v>
      </c>
      <c r="D358" s="26" t="s">
        <v>2</v>
      </c>
      <c r="E358" s="28" t="s">
        <v>207</v>
      </c>
      <c r="F358" s="29">
        <v>610</v>
      </c>
      <c r="G358" s="30">
        <v>50</v>
      </c>
      <c r="H358" s="30">
        <v>50</v>
      </c>
      <c r="I358" s="30">
        <v>50</v>
      </c>
      <c r="J358" s="30"/>
      <c r="K358" s="30"/>
      <c r="L358" s="30"/>
      <c r="M358" s="30">
        <f t="shared" si="307"/>
        <v>50</v>
      </c>
      <c r="N358" s="30">
        <f t="shared" si="308"/>
        <v>50</v>
      </c>
      <c r="O358" s="31">
        <f t="shared" si="309"/>
        <v>50</v>
      </c>
      <c r="P358" s="65"/>
      <c r="Q358" s="65"/>
      <c r="R358" s="65"/>
      <c r="S358" s="83">
        <f t="shared" si="276"/>
        <v>50</v>
      </c>
      <c r="T358" s="83">
        <f t="shared" si="277"/>
        <v>50</v>
      </c>
      <c r="U358" s="83">
        <f t="shared" si="278"/>
        <v>50</v>
      </c>
      <c r="V358" s="83">
        <v>-5.6</v>
      </c>
      <c r="W358" s="83"/>
      <c r="X358" s="83"/>
      <c r="Y358" s="83">
        <f t="shared" si="243"/>
        <v>44.4</v>
      </c>
      <c r="Z358" s="83">
        <f t="shared" si="244"/>
        <v>50</v>
      </c>
      <c r="AA358" s="83">
        <f t="shared" si="245"/>
        <v>50</v>
      </c>
    </row>
    <row r="359" spans="1:27" s="3" customFormat="1" ht="33.75" x14ac:dyDescent="0.2">
      <c r="A359" s="23" t="s">
        <v>313</v>
      </c>
      <c r="B359" s="26" t="s">
        <v>204</v>
      </c>
      <c r="C359" s="27">
        <v>1</v>
      </c>
      <c r="D359" s="26" t="s">
        <v>2</v>
      </c>
      <c r="E359" s="28" t="s">
        <v>312</v>
      </c>
      <c r="F359" s="29"/>
      <c r="G359" s="30">
        <f t="shared" ref="G359:I359" si="319">G360</f>
        <v>1233.9000000000001</v>
      </c>
      <c r="H359" s="30">
        <f t="shared" si="319"/>
        <v>1053</v>
      </c>
      <c r="I359" s="30">
        <f t="shared" si="319"/>
        <v>1296</v>
      </c>
      <c r="J359" s="30"/>
      <c r="K359" s="30"/>
      <c r="L359" s="30"/>
      <c r="M359" s="30">
        <f t="shared" si="307"/>
        <v>1233.9000000000001</v>
      </c>
      <c r="N359" s="30">
        <f t="shared" si="308"/>
        <v>1053</v>
      </c>
      <c r="O359" s="31">
        <f t="shared" si="309"/>
        <v>1296</v>
      </c>
      <c r="P359" s="65"/>
      <c r="Q359" s="65"/>
      <c r="R359" s="65"/>
      <c r="S359" s="83">
        <f t="shared" si="276"/>
        <v>1233.9000000000001</v>
      </c>
      <c r="T359" s="83">
        <f t="shared" si="277"/>
        <v>1053</v>
      </c>
      <c r="U359" s="83">
        <f t="shared" si="278"/>
        <v>1296</v>
      </c>
      <c r="V359" s="83"/>
      <c r="W359" s="83"/>
      <c r="X359" s="83"/>
      <c r="Y359" s="83">
        <f t="shared" si="243"/>
        <v>1233.9000000000001</v>
      </c>
      <c r="Z359" s="83">
        <f t="shared" si="244"/>
        <v>1053</v>
      </c>
      <c r="AA359" s="83">
        <f t="shared" si="245"/>
        <v>1296</v>
      </c>
    </row>
    <row r="360" spans="1:27" s="3" customFormat="1" ht="22.5" x14ac:dyDescent="0.2">
      <c r="A360" s="23" t="s">
        <v>81</v>
      </c>
      <c r="B360" s="26" t="s">
        <v>204</v>
      </c>
      <c r="C360" s="27">
        <v>1</v>
      </c>
      <c r="D360" s="26" t="s">
        <v>2</v>
      </c>
      <c r="E360" s="28" t="s">
        <v>312</v>
      </c>
      <c r="F360" s="29">
        <v>600</v>
      </c>
      <c r="G360" s="30">
        <f t="shared" ref="G360:I360" si="320">G361</f>
        <v>1233.9000000000001</v>
      </c>
      <c r="H360" s="30">
        <f t="shared" si="320"/>
        <v>1053</v>
      </c>
      <c r="I360" s="30">
        <f t="shared" si="320"/>
        <v>1296</v>
      </c>
      <c r="J360" s="30"/>
      <c r="K360" s="30"/>
      <c r="L360" s="30"/>
      <c r="M360" s="30">
        <f t="shared" si="307"/>
        <v>1233.9000000000001</v>
      </c>
      <c r="N360" s="30">
        <f t="shared" si="308"/>
        <v>1053</v>
      </c>
      <c r="O360" s="31">
        <f t="shared" si="309"/>
        <v>1296</v>
      </c>
      <c r="P360" s="65"/>
      <c r="Q360" s="65"/>
      <c r="R360" s="65"/>
      <c r="S360" s="83">
        <f t="shared" si="276"/>
        <v>1233.9000000000001</v>
      </c>
      <c r="T360" s="83">
        <f t="shared" si="277"/>
        <v>1053</v>
      </c>
      <c r="U360" s="83">
        <f t="shared" si="278"/>
        <v>1296</v>
      </c>
      <c r="V360" s="83"/>
      <c r="W360" s="83"/>
      <c r="X360" s="83"/>
      <c r="Y360" s="83">
        <f t="shared" ref="Y360:Y426" si="321">S360+V360</f>
        <v>1233.9000000000001</v>
      </c>
      <c r="Z360" s="83">
        <f t="shared" ref="Z360:Z426" si="322">T360+W360</f>
        <v>1053</v>
      </c>
      <c r="AA360" s="83">
        <f t="shared" ref="AA360:AA426" si="323">U360+X360</f>
        <v>1296</v>
      </c>
    </row>
    <row r="361" spans="1:27" s="3" customFormat="1" x14ac:dyDescent="0.2">
      <c r="A361" s="23" t="s">
        <v>155</v>
      </c>
      <c r="B361" s="26" t="s">
        <v>204</v>
      </c>
      <c r="C361" s="27">
        <v>1</v>
      </c>
      <c r="D361" s="26" t="s">
        <v>2</v>
      </c>
      <c r="E361" s="28" t="s">
        <v>312</v>
      </c>
      <c r="F361" s="29">
        <v>610</v>
      </c>
      <c r="G361" s="30">
        <f>450.9+783</f>
        <v>1233.9000000000001</v>
      </c>
      <c r="H361" s="30">
        <f>1053</f>
        <v>1053</v>
      </c>
      <c r="I361" s="30">
        <v>1296</v>
      </c>
      <c r="J361" s="30"/>
      <c r="K361" s="30"/>
      <c r="L361" s="30"/>
      <c r="M361" s="30">
        <f t="shared" si="307"/>
        <v>1233.9000000000001</v>
      </c>
      <c r="N361" s="30">
        <f t="shared" si="308"/>
        <v>1053</v>
      </c>
      <c r="O361" s="31">
        <f t="shared" si="309"/>
        <v>1296</v>
      </c>
      <c r="P361" s="65"/>
      <c r="Q361" s="65"/>
      <c r="R361" s="65"/>
      <c r="S361" s="83">
        <f t="shared" si="276"/>
        <v>1233.9000000000001</v>
      </c>
      <c r="T361" s="83">
        <f t="shared" si="277"/>
        <v>1053</v>
      </c>
      <c r="U361" s="83">
        <f t="shared" si="278"/>
        <v>1296</v>
      </c>
      <c r="V361" s="83"/>
      <c r="W361" s="83"/>
      <c r="X361" s="83"/>
      <c r="Y361" s="83">
        <f t="shared" si="321"/>
        <v>1233.9000000000001</v>
      </c>
      <c r="Z361" s="83">
        <f t="shared" si="322"/>
        <v>1053</v>
      </c>
      <c r="AA361" s="83">
        <f t="shared" si="323"/>
        <v>1296</v>
      </c>
    </row>
    <row r="362" spans="1:27" s="3" customFormat="1" ht="67.5" x14ac:dyDescent="0.2">
      <c r="A362" s="23" t="s">
        <v>218</v>
      </c>
      <c r="B362" s="26" t="s">
        <v>204</v>
      </c>
      <c r="C362" s="27">
        <v>1</v>
      </c>
      <c r="D362" s="26" t="s">
        <v>2</v>
      </c>
      <c r="E362" s="28" t="s">
        <v>304</v>
      </c>
      <c r="F362" s="29"/>
      <c r="G362" s="30">
        <f t="shared" ref="G362:I362" si="324">G363</f>
        <v>582.9</v>
      </c>
      <c r="H362" s="30">
        <f t="shared" si="324"/>
        <v>582.9</v>
      </c>
      <c r="I362" s="30">
        <f t="shared" si="324"/>
        <v>582.9</v>
      </c>
      <c r="J362" s="30"/>
      <c r="K362" s="30"/>
      <c r="L362" s="30"/>
      <c r="M362" s="30">
        <f t="shared" si="307"/>
        <v>582.9</v>
      </c>
      <c r="N362" s="30">
        <f t="shared" si="308"/>
        <v>582.9</v>
      </c>
      <c r="O362" s="31">
        <f t="shared" si="309"/>
        <v>582.9</v>
      </c>
      <c r="P362" s="65"/>
      <c r="Q362" s="65"/>
      <c r="R362" s="65"/>
      <c r="S362" s="83">
        <f t="shared" si="276"/>
        <v>582.9</v>
      </c>
      <c r="T362" s="83">
        <f t="shared" si="277"/>
        <v>582.9</v>
      </c>
      <c r="U362" s="83">
        <f t="shared" si="278"/>
        <v>582.9</v>
      </c>
      <c r="V362" s="83"/>
      <c r="W362" s="83"/>
      <c r="X362" s="83"/>
      <c r="Y362" s="83">
        <f t="shared" si="321"/>
        <v>582.9</v>
      </c>
      <c r="Z362" s="83">
        <f t="shared" si="322"/>
        <v>582.9</v>
      </c>
      <c r="AA362" s="83">
        <f t="shared" si="323"/>
        <v>582.9</v>
      </c>
    </row>
    <row r="363" spans="1:27" s="3" customFormat="1" ht="22.5" x14ac:dyDescent="0.2">
      <c r="A363" s="23" t="s">
        <v>81</v>
      </c>
      <c r="B363" s="26" t="s">
        <v>204</v>
      </c>
      <c r="C363" s="27">
        <v>1</v>
      </c>
      <c r="D363" s="26" t="s">
        <v>2</v>
      </c>
      <c r="E363" s="28" t="s">
        <v>304</v>
      </c>
      <c r="F363" s="29">
        <v>600</v>
      </c>
      <c r="G363" s="30">
        <f t="shared" ref="G363:I363" si="325">G364</f>
        <v>582.9</v>
      </c>
      <c r="H363" s="30">
        <f t="shared" si="325"/>
        <v>582.9</v>
      </c>
      <c r="I363" s="30">
        <f t="shared" si="325"/>
        <v>582.9</v>
      </c>
      <c r="J363" s="30"/>
      <c r="K363" s="30"/>
      <c r="L363" s="30"/>
      <c r="M363" s="30">
        <f t="shared" si="307"/>
        <v>582.9</v>
      </c>
      <c r="N363" s="30">
        <f t="shared" si="308"/>
        <v>582.9</v>
      </c>
      <c r="O363" s="31">
        <f t="shared" si="309"/>
        <v>582.9</v>
      </c>
      <c r="P363" s="65"/>
      <c r="Q363" s="65"/>
      <c r="R363" s="65"/>
      <c r="S363" s="83">
        <f t="shared" si="276"/>
        <v>582.9</v>
      </c>
      <c r="T363" s="83">
        <f t="shared" si="277"/>
        <v>582.9</v>
      </c>
      <c r="U363" s="83">
        <f t="shared" si="278"/>
        <v>582.9</v>
      </c>
      <c r="V363" s="83"/>
      <c r="W363" s="83"/>
      <c r="X363" s="83"/>
      <c r="Y363" s="83">
        <f t="shared" si="321"/>
        <v>582.9</v>
      </c>
      <c r="Z363" s="83">
        <f t="shared" si="322"/>
        <v>582.9</v>
      </c>
      <c r="AA363" s="83">
        <f t="shared" si="323"/>
        <v>582.9</v>
      </c>
    </row>
    <row r="364" spans="1:27" s="3" customFormat="1" x14ac:dyDescent="0.2">
      <c r="A364" s="23" t="s">
        <v>155</v>
      </c>
      <c r="B364" s="26" t="s">
        <v>204</v>
      </c>
      <c r="C364" s="27">
        <v>1</v>
      </c>
      <c r="D364" s="26" t="s">
        <v>2</v>
      </c>
      <c r="E364" s="28" t="s">
        <v>304</v>
      </c>
      <c r="F364" s="29">
        <v>610</v>
      </c>
      <c r="G364" s="30">
        <v>582.9</v>
      </c>
      <c r="H364" s="30">
        <v>582.9</v>
      </c>
      <c r="I364" s="30">
        <v>582.9</v>
      </c>
      <c r="J364" s="30"/>
      <c r="K364" s="30"/>
      <c r="L364" s="30"/>
      <c r="M364" s="30">
        <f t="shared" si="307"/>
        <v>582.9</v>
      </c>
      <c r="N364" s="30">
        <f t="shared" si="308"/>
        <v>582.9</v>
      </c>
      <c r="O364" s="31">
        <f t="shared" si="309"/>
        <v>582.9</v>
      </c>
      <c r="P364" s="65"/>
      <c r="Q364" s="65"/>
      <c r="R364" s="65"/>
      <c r="S364" s="83">
        <f t="shared" si="276"/>
        <v>582.9</v>
      </c>
      <c r="T364" s="83">
        <f t="shared" si="277"/>
        <v>582.9</v>
      </c>
      <c r="U364" s="83">
        <f t="shared" si="278"/>
        <v>582.9</v>
      </c>
      <c r="V364" s="83"/>
      <c r="W364" s="83"/>
      <c r="X364" s="83"/>
      <c r="Y364" s="83">
        <f t="shared" si="321"/>
        <v>582.9</v>
      </c>
      <c r="Z364" s="83">
        <f t="shared" si="322"/>
        <v>582.9</v>
      </c>
      <c r="AA364" s="83">
        <f t="shared" si="323"/>
        <v>582.9</v>
      </c>
    </row>
    <row r="365" spans="1:27" s="3" customFormat="1" ht="22.5" x14ac:dyDescent="0.2">
      <c r="A365" s="23" t="s">
        <v>268</v>
      </c>
      <c r="B365" s="26" t="s">
        <v>204</v>
      </c>
      <c r="C365" s="27">
        <v>1</v>
      </c>
      <c r="D365" s="26" t="s">
        <v>2</v>
      </c>
      <c r="E365" s="28" t="s">
        <v>206</v>
      </c>
      <c r="F365" s="29" t="s">
        <v>7</v>
      </c>
      <c r="G365" s="30">
        <f t="shared" ref="G365:I365" si="326">G366</f>
        <v>215</v>
      </c>
      <c r="H365" s="30">
        <f t="shared" si="326"/>
        <v>215</v>
      </c>
      <c r="I365" s="30">
        <f t="shared" si="326"/>
        <v>215</v>
      </c>
      <c r="J365" s="30">
        <f>J366</f>
        <v>0</v>
      </c>
      <c r="K365" s="30">
        <f t="shared" ref="K365:L366" si="327">K366</f>
        <v>-161.69999999999999</v>
      </c>
      <c r="L365" s="30">
        <f t="shared" si="327"/>
        <v>0</v>
      </c>
      <c r="M365" s="30">
        <f t="shared" si="307"/>
        <v>215</v>
      </c>
      <c r="N365" s="30">
        <f t="shared" si="308"/>
        <v>53.300000000000011</v>
      </c>
      <c r="O365" s="31">
        <f t="shared" si="309"/>
        <v>215</v>
      </c>
      <c r="P365" s="65"/>
      <c r="Q365" s="65"/>
      <c r="R365" s="65"/>
      <c r="S365" s="83">
        <f t="shared" si="276"/>
        <v>215</v>
      </c>
      <c r="T365" s="83">
        <f t="shared" si="277"/>
        <v>53.300000000000011</v>
      </c>
      <c r="U365" s="83">
        <f t="shared" si="278"/>
        <v>215</v>
      </c>
      <c r="V365" s="83"/>
      <c r="W365" s="83"/>
      <c r="X365" s="83"/>
      <c r="Y365" s="83">
        <f t="shared" si="321"/>
        <v>215</v>
      </c>
      <c r="Z365" s="83">
        <f t="shared" si="322"/>
        <v>53.300000000000011</v>
      </c>
      <c r="AA365" s="83">
        <f t="shared" si="323"/>
        <v>215</v>
      </c>
    </row>
    <row r="366" spans="1:27" s="3" customFormat="1" ht="22.5" x14ac:dyDescent="0.2">
      <c r="A366" s="23" t="s">
        <v>81</v>
      </c>
      <c r="B366" s="26" t="s">
        <v>204</v>
      </c>
      <c r="C366" s="27">
        <v>1</v>
      </c>
      <c r="D366" s="26" t="s">
        <v>2</v>
      </c>
      <c r="E366" s="28" t="s">
        <v>206</v>
      </c>
      <c r="F366" s="29">
        <v>600</v>
      </c>
      <c r="G366" s="30">
        <f t="shared" ref="G366:I366" si="328">G367</f>
        <v>215</v>
      </c>
      <c r="H366" s="30">
        <f t="shared" si="328"/>
        <v>215</v>
      </c>
      <c r="I366" s="30">
        <f t="shared" si="328"/>
        <v>215</v>
      </c>
      <c r="J366" s="30">
        <f>J367</f>
        <v>0</v>
      </c>
      <c r="K366" s="30">
        <f t="shared" si="327"/>
        <v>-161.69999999999999</v>
      </c>
      <c r="L366" s="30">
        <f t="shared" si="327"/>
        <v>0</v>
      </c>
      <c r="M366" s="30">
        <f t="shared" si="307"/>
        <v>215</v>
      </c>
      <c r="N366" s="30">
        <f t="shared" si="308"/>
        <v>53.300000000000011</v>
      </c>
      <c r="O366" s="31">
        <f t="shared" si="309"/>
        <v>215</v>
      </c>
      <c r="P366" s="65"/>
      <c r="Q366" s="65"/>
      <c r="R366" s="65"/>
      <c r="S366" s="83">
        <f t="shared" si="276"/>
        <v>215</v>
      </c>
      <c r="T366" s="83">
        <f t="shared" si="277"/>
        <v>53.300000000000011</v>
      </c>
      <c r="U366" s="83">
        <f t="shared" si="278"/>
        <v>215</v>
      </c>
      <c r="V366" s="83"/>
      <c r="W366" s="83"/>
      <c r="X366" s="83"/>
      <c r="Y366" s="83">
        <f t="shared" si="321"/>
        <v>215</v>
      </c>
      <c r="Z366" s="83">
        <f t="shared" si="322"/>
        <v>53.300000000000011</v>
      </c>
      <c r="AA366" s="83">
        <f t="shared" si="323"/>
        <v>215</v>
      </c>
    </row>
    <row r="367" spans="1:27" s="3" customFormat="1" x14ac:dyDescent="0.2">
      <c r="A367" s="23" t="s">
        <v>155</v>
      </c>
      <c r="B367" s="26" t="s">
        <v>204</v>
      </c>
      <c r="C367" s="27">
        <v>1</v>
      </c>
      <c r="D367" s="26" t="s">
        <v>2</v>
      </c>
      <c r="E367" s="28" t="s">
        <v>206</v>
      </c>
      <c r="F367" s="29">
        <v>610</v>
      </c>
      <c r="G367" s="30">
        <v>215</v>
      </c>
      <c r="H367" s="30">
        <v>215</v>
      </c>
      <c r="I367" s="30">
        <v>215</v>
      </c>
      <c r="J367" s="30">
        <v>0</v>
      </c>
      <c r="K367" s="30">
        <v>-161.69999999999999</v>
      </c>
      <c r="L367" s="30">
        <v>0</v>
      </c>
      <c r="M367" s="30">
        <f t="shared" si="307"/>
        <v>215</v>
      </c>
      <c r="N367" s="30">
        <f t="shared" si="308"/>
        <v>53.300000000000011</v>
      </c>
      <c r="O367" s="31">
        <f t="shared" si="309"/>
        <v>215</v>
      </c>
      <c r="P367" s="65"/>
      <c r="Q367" s="65"/>
      <c r="R367" s="65"/>
      <c r="S367" s="83">
        <f t="shared" si="276"/>
        <v>215</v>
      </c>
      <c r="T367" s="83">
        <f t="shared" si="277"/>
        <v>53.300000000000011</v>
      </c>
      <c r="U367" s="83">
        <f t="shared" si="278"/>
        <v>215</v>
      </c>
      <c r="V367" s="83"/>
      <c r="W367" s="83"/>
      <c r="X367" s="83"/>
      <c r="Y367" s="83">
        <f t="shared" si="321"/>
        <v>215</v>
      </c>
      <c r="Z367" s="83">
        <f t="shared" si="322"/>
        <v>53.300000000000011</v>
      </c>
      <c r="AA367" s="83">
        <f t="shared" si="323"/>
        <v>215</v>
      </c>
    </row>
    <row r="368" spans="1:27" s="3" customFormat="1" ht="33.75" x14ac:dyDescent="0.2">
      <c r="A368" s="23" t="s">
        <v>432</v>
      </c>
      <c r="B368" s="26">
        <v>5</v>
      </c>
      <c r="C368" s="27">
        <v>1</v>
      </c>
      <c r="D368" s="26">
        <v>0</v>
      </c>
      <c r="E368" s="28" t="s">
        <v>433</v>
      </c>
      <c r="F368" s="29"/>
      <c r="G368" s="30"/>
      <c r="H368" s="30"/>
      <c r="I368" s="30"/>
      <c r="J368" s="30"/>
      <c r="K368" s="30"/>
      <c r="L368" s="30"/>
      <c r="M368" s="30"/>
      <c r="N368" s="30"/>
      <c r="O368" s="31"/>
      <c r="P368" s="65"/>
      <c r="Q368" s="65"/>
      <c r="R368" s="65"/>
      <c r="S368" s="83"/>
      <c r="T368" s="83"/>
      <c r="U368" s="83"/>
      <c r="V368" s="83">
        <f>V369</f>
        <v>55.6</v>
      </c>
      <c r="W368" s="83"/>
      <c r="X368" s="83"/>
      <c r="Y368" s="83">
        <f t="shared" ref="Y368:Y370" si="329">S368+V368</f>
        <v>55.6</v>
      </c>
      <c r="Z368" s="83">
        <f t="shared" ref="Z368:Z370" si="330">T368+W368</f>
        <v>0</v>
      </c>
      <c r="AA368" s="83">
        <f t="shared" ref="AA368:AA370" si="331">U368+X368</f>
        <v>0</v>
      </c>
    </row>
    <row r="369" spans="1:27" s="3" customFormat="1" ht="22.5" x14ac:dyDescent="0.2">
      <c r="A369" s="23" t="s">
        <v>81</v>
      </c>
      <c r="B369" s="26">
        <v>5</v>
      </c>
      <c r="C369" s="27">
        <v>1</v>
      </c>
      <c r="D369" s="26">
        <v>0</v>
      </c>
      <c r="E369" s="28" t="s">
        <v>433</v>
      </c>
      <c r="F369" s="29">
        <v>600</v>
      </c>
      <c r="G369" s="30"/>
      <c r="H369" s="30"/>
      <c r="I369" s="30"/>
      <c r="J369" s="30"/>
      <c r="K369" s="30"/>
      <c r="L369" s="30"/>
      <c r="M369" s="30"/>
      <c r="N369" s="30"/>
      <c r="O369" s="31"/>
      <c r="P369" s="65"/>
      <c r="Q369" s="65"/>
      <c r="R369" s="65"/>
      <c r="S369" s="83"/>
      <c r="T369" s="83"/>
      <c r="U369" s="83"/>
      <c r="V369" s="83">
        <f>V370</f>
        <v>55.6</v>
      </c>
      <c r="W369" s="83"/>
      <c r="X369" s="83"/>
      <c r="Y369" s="83">
        <f t="shared" si="329"/>
        <v>55.6</v>
      </c>
      <c r="Z369" s="83">
        <f t="shared" si="330"/>
        <v>0</v>
      </c>
      <c r="AA369" s="83">
        <f t="shared" si="331"/>
        <v>0</v>
      </c>
    </row>
    <row r="370" spans="1:27" s="3" customFormat="1" x14ac:dyDescent="0.2">
      <c r="A370" s="23" t="s">
        <v>155</v>
      </c>
      <c r="B370" s="26">
        <v>5</v>
      </c>
      <c r="C370" s="27">
        <v>1</v>
      </c>
      <c r="D370" s="26">
        <v>0</v>
      </c>
      <c r="E370" s="28" t="s">
        <v>433</v>
      </c>
      <c r="F370" s="29">
        <v>610</v>
      </c>
      <c r="G370" s="30"/>
      <c r="H370" s="30"/>
      <c r="I370" s="30"/>
      <c r="J370" s="30"/>
      <c r="K370" s="30"/>
      <c r="L370" s="30"/>
      <c r="M370" s="30"/>
      <c r="N370" s="30"/>
      <c r="O370" s="31"/>
      <c r="P370" s="65"/>
      <c r="Q370" s="65"/>
      <c r="R370" s="65"/>
      <c r="S370" s="83"/>
      <c r="T370" s="83"/>
      <c r="U370" s="83"/>
      <c r="V370" s="83">
        <f>50+5.6</f>
        <v>55.6</v>
      </c>
      <c r="W370" s="83"/>
      <c r="X370" s="83"/>
      <c r="Y370" s="83">
        <f t="shared" si="329"/>
        <v>55.6</v>
      </c>
      <c r="Z370" s="83">
        <f t="shared" si="330"/>
        <v>0</v>
      </c>
      <c r="AA370" s="83">
        <f t="shared" si="331"/>
        <v>0</v>
      </c>
    </row>
    <row r="371" spans="1:27" s="3" customFormat="1" x14ac:dyDescent="0.2">
      <c r="A371" s="34" t="s">
        <v>333</v>
      </c>
      <c r="B371" s="37" t="s">
        <v>204</v>
      </c>
      <c r="C371" s="38">
        <v>2</v>
      </c>
      <c r="D371" s="37" t="s">
        <v>2</v>
      </c>
      <c r="E371" s="39">
        <v>0</v>
      </c>
      <c r="F371" s="40"/>
      <c r="G371" s="41">
        <f>G375+G378+G372</f>
        <v>914</v>
      </c>
      <c r="H371" s="41">
        <f t="shared" ref="H371:I371" si="332">H375+H378+H372</f>
        <v>939</v>
      </c>
      <c r="I371" s="41">
        <f t="shared" si="332"/>
        <v>914</v>
      </c>
      <c r="J371" s="41"/>
      <c r="K371" s="41"/>
      <c r="L371" s="41"/>
      <c r="M371" s="41">
        <f t="shared" si="307"/>
        <v>914</v>
      </c>
      <c r="N371" s="41">
        <f t="shared" si="308"/>
        <v>939</v>
      </c>
      <c r="O371" s="42">
        <f t="shared" si="309"/>
        <v>914</v>
      </c>
      <c r="P371" s="66"/>
      <c r="Q371" s="66"/>
      <c r="R371" s="66"/>
      <c r="S371" s="64">
        <f t="shared" si="276"/>
        <v>914</v>
      </c>
      <c r="T371" s="64">
        <f t="shared" si="277"/>
        <v>939</v>
      </c>
      <c r="U371" s="64">
        <f t="shared" si="278"/>
        <v>914</v>
      </c>
      <c r="V371" s="64"/>
      <c r="W371" s="64"/>
      <c r="X371" s="64"/>
      <c r="Y371" s="64">
        <f t="shared" si="321"/>
        <v>914</v>
      </c>
      <c r="Z371" s="64">
        <f t="shared" si="322"/>
        <v>939</v>
      </c>
      <c r="AA371" s="64">
        <f t="shared" si="323"/>
        <v>914</v>
      </c>
    </row>
    <row r="372" spans="1:27" s="3" customFormat="1" ht="22.5" x14ac:dyDescent="0.2">
      <c r="A372" s="23" t="s">
        <v>185</v>
      </c>
      <c r="B372" s="26" t="s">
        <v>204</v>
      </c>
      <c r="C372" s="27">
        <v>2</v>
      </c>
      <c r="D372" s="26" t="s">
        <v>2</v>
      </c>
      <c r="E372" s="28">
        <v>80300</v>
      </c>
      <c r="F372" s="29"/>
      <c r="G372" s="30">
        <f>G373</f>
        <v>0</v>
      </c>
      <c r="H372" s="30">
        <f t="shared" ref="H372:I372" si="333">H373</f>
        <v>25</v>
      </c>
      <c r="I372" s="30">
        <f t="shared" si="333"/>
        <v>0</v>
      </c>
      <c r="J372" s="30"/>
      <c r="K372" s="30"/>
      <c r="L372" s="30"/>
      <c r="M372" s="30">
        <f t="shared" si="307"/>
        <v>0</v>
      </c>
      <c r="N372" s="30">
        <f t="shared" si="308"/>
        <v>25</v>
      </c>
      <c r="O372" s="31">
        <f t="shared" si="309"/>
        <v>0</v>
      </c>
      <c r="P372" s="65"/>
      <c r="Q372" s="65"/>
      <c r="R372" s="65"/>
      <c r="S372" s="83">
        <f t="shared" si="276"/>
        <v>0</v>
      </c>
      <c r="T372" s="83">
        <f t="shared" si="277"/>
        <v>25</v>
      </c>
      <c r="U372" s="83">
        <f t="shared" si="278"/>
        <v>0</v>
      </c>
      <c r="V372" s="83"/>
      <c r="W372" s="83"/>
      <c r="X372" s="83"/>
      <c r="Y372" s="83">
        <f t="shared" si="321"/>
        <v>0</v>
      </c>
      <c r="Z372" s="83">
        <f t="shared" si="322"/>
        <v>25</v>
      </c>
      <c r="AA372" s="83">
        <f t="shared" si="323"/>
        <v>0</v>
      </c>
    </row>
    <row r="373" spans="1:27" s="3" customFormat="1" ht="22.5" x14ac:dyDescent="0.2">
      <c r="A373" s="23" t="s">
        <v>81</v>
      </c>
      <c r="B373" s="26" t="s">
        <v>204</v>
      </c>
      <c r="C373" s="27">
        <v>2</v>
      </c>
      <c r="D373" s="26" t="s">
        <v>2</v>
      </c>
      <c r="E373" s="28">
        <v>80300</v>
      </c>
      <c r="F373" s="29">
        <v>600</v>
      </c>
      <c r="G373" s="30">
        <f>G374</f>
        <v>0</v>
      </c>
      <c r="H373" s="30">
        <f t="shared" ref="H373:I373" si="334">H374</f>
        <v>25</v>
      </c>
      <c r="I373" s="30">
        <f t="shared" si="334"/>
        <v>0</v>
      </c>
      <c r="J373" s="30"/>
      <c r="K373" s="30"/>
      <c r="L373" s="30"/>
      <c r="M373" s="30">
        <f t="shared" si="307"/>
        <v>0</v>
      </c>
      <c r="N373" s="30">
        <f t="shared" si="308"/>
        <v>25</v>
      </c>
      <c r="O373" s="31">
        <f t="shared" si="309"/>
        <v>0</v>
      </c>
      <c r="P373" s="65"/>
      <c r="Q373" s="65"/>
      <c r="R373" s="65"/>
      <c r="S373" s="83">
        <f t="shared" si="276"/>
        <v>0</v>
      </c>
      <c r="T373" s="83">
        <f t="shared" si="277"/>
        <v>25</v>
      </c>
      <c r="U373" s="83">
        <f t="shared" si="278"/>
        <v>0</v>
      </c>
      <c r="V373" s="83"/>
      <c r="W373" s="83"/>
      <c r="X373" s="83"/>
      <c r="Y373" s="83">
        <f t="shared" si="321"/>
        <v>0</v>
      </c>
      <c r="Z373" s="83">
        <f t="shared" si="322"/>
        <v>25</v>
      </c>
      <c r="AA373" s="83">
        <f t="shared" si="323"/>
        <v>0</v>
      </c>
    </row>
    <row r="374" spans="1:27" s="3" customFormat="1" x14ac:dyDescent="0.2">
      <c r="A374" s="23" t="s">
        <v>155</v>
      </c>
      <c r="B374" s="26" t="s">
        <v>204</v>
      </c>
      <c r="C374" s="27">
        <v>2</v>
      </c>
      <c r="D374" s="26" t="s">
        <v>2</v>
      </c>
      <c r="E374" s="28">
        <v>80300</v>
      </c>
      <c r="F374" s="29">
        <v>610</v>
      </c>
      <c r="G374" s="30">
        <v>0</v>
      </c>
      <c r="H374" s="30">
        <v>25</v>
      </c>
      <c r="I374" s="30">
        <v>0</v>
      </c>
      <c r="J374" s="30"/>
      <c r="K374" s="30"/>
      <c r="L374" s="30"/>
      <c r="M374" s="30">
        <f t="shared" si="307"/>
        <v>0</v>
      </c>
      <c r="N374" s="30">
        <f t="shared" si="308"/>
        <v>25</v>
      </c>
      <c r="O374" s="31">
        <f t="shared" si="309"/>
        <v>0</v>
      </c>
      <c r="P374" s="65"/>
      <c r="Q374" s="65"/>
      <c r="R374" s="65"/>
      <c r="S374" s="83">
        <f t="shared" si="276"/>
        <v>0</v>
      </c>
      <c r="T374" s="83">
        <f t="shared" si="277"/>
        <v>25</v>
      </c>
      <c r="U374" s="83">
        <f t="shared" si="278"/>
        <v>0</v>
      </c>
      <c r="V374" s="83"/>
      <c r="W374" s="83"/>
      <c r="X374" s="83"/>
      <c r="Y374" s="83">
        <f t="shared" si="321"/>
        <v>0</v>
      </c>
      <c r="Z374" s="83">
        <f t="shared" si="322"/>
        <v>25</v>
      </c>
      <c r="AA374" s="83">
        <f t="shared" si="323"/>
        <v>0</v>
      </c>
    </row>
    <row r="375" spans="1:27" s="3" customFormat="1" ht="45" x14ac:dyDescent="0.2">
      <c r="A375" s="23" t="s">
        <v>223</v>
      </c>
      <c r="B375" s="26" t="s">
        <v>204</v>
      </c>
      <c r="C375" s="27">
        <v>2</v>
      </c>
      <c r="D375" s="26" t="s">
        <v>2</v>
      </c>
      <c r="E375" s="28" t="s">
        <v>222</v>
      </c>
      <c r="F375" s="29" t="s">
        <v>7</v>
      </c>
      <c r="G375" s="30">
        <f t="shared" ref="G375:I375" si="335">G376</f>
        <v>878</v>
      </c>
      <c r="H375" s="30">
        <f t="shared" si="335"/>
        <v>878</v>
      </c>
      <c r="I375" s="30">
        <f t="shared" si="335"/>
        <v>878</v>
      </c>
      <c r="J375" s="30"/>
      <c r="K375" s="30"/>
      <c r="L375" s="30"/>
      <c r="M375" s="30">
        <f t="shared" si="307"/>
        <v>878</v>
      </c>
      <c r="N375" s="30">
        <f t="shared" si="308"/>
        <v>878</v>
      </c>
      <c r="O375" s="31">
        <f t="shared" si="309"/>
        <v>878</v>
      </c>
      <c r="P375" s="65"/>
      <c r="Q375" s="65"/>
      <c r="R375" s="65"/>
      <c r="S375" s="83">
        <f t="shared" si="276"/>
        <v>878</v>
      </c>
      <c r="T375" s="83">
        <f t="shared" si="277"/>
        <v>878</v>
      </c>
      <c r="U375" s="83">
        <f t="shared" si="278"/>
        <v>878</v>
      </c>
      <c r="V375" s="83"/>
      <c r="W375" s="83"/>
      <c r="X375" s="83"/>
      <c r="Y375" s="83">
        <f t="shared" si="321"/>
        <v>878</v>
      </c>
      <c r="Z375" s="83">
        <f t="shared" si="322"/>
        <v>878</v>
      </c>
      <c r="AA375" s="83">
        <f t="shared" si="323"/>
        <v>878</v>
      </c>
    </row>
    <row r="376" spans="1:27" s="3" customFormat="1" ht="22.5" x14ac:dyDescent="0.2">
      <c r="A376" s="23" t="s">
        <v>81</v>
      </c>
      <c r="B376" s="26" t="s">
        <v>204</v>
      </c>
      <c r="C376" s="27">
        <v>2</v>
      </c>
      <c r="D376" s="26" t="s">
        <v>2</v>
      </c>
      <c r="E376" s="28" t="s">
        <v>222</v>
      </c>
      <c r="F376" s="29">
        <v>600</v>
      </c>
      <c r="G376" s="30">
        <f t="shared" ref="G376:I376" si="336">G377</f>
        <v>878</v>
      </c>
      <c r="H376" s="30">
        <f t="shared" si="336"/>
        <v>878</v>
      </c>
      <c r="I376" s="30">
        <f t="shared" si="336"/>
        <v>878</v>
      </c>
      <c r="J376" s="30"/>
      <c r="K376" s="30"/>
      <c r="L376" s="30"/>
      <c r="M376" s="30">
        <f t="shared" si="307"/>
        <v>878</v>
      </c>
      <c r="N376" s="30">
        <f t="shared" si="308"/>
        <v>878</v>
      </c>
      <c r="O376" s="31">
        <f t="shared" si="309"/>
        <v>878</v>
      </c>
      <c r="P376" s="65"/>
      <c r="Q376" s="65"/>
      <c r="R376" s="65"/>
      <c r="S376" s="83">
        <f t="shared" si="276"/>
        <v>878</v>
      </c>
      <c r="T376" s="83">
        <f t="shared" si="277"/>
        <v>878</v>
      </c>
      <c r="U376" s="83">
        <f t="shared" si="278"/>
        <v>878</v>
      </c>
      <c r="V376" s="83"/>
      <c r="W376" s="83"/>
      <c r="X376" s="83"/>
      <c r="Y376" s="83">
        <f t="shared" si="321"/>
        <v>878</v>
      </c>
      <c r="Z376" s="83">
        <f t="shared" si="322"/>
        <v>878</v>
      </c>
      <c r="AA376" s="83">
        <f t="shared" si="323"/>
        <v>878</v>
      </c>
    </row>
    <row r="377" spans="1:27" s="3" customFormat="1" x14ac:dyDescent="0.2">
      <c r="A377" s="23" t="s">
        <v>155</v>
      </c>
      <c r="B377" s="26" t="s">
        <v>204</v>
      </c>
      <c r="C377" s="27">
        <v>2</v>
      </c>
      <c r="D377" s="26" t="s">
        <v>2</v>
      </c>
      <c r="E377" s="28" t="s">
        <v>222</v>
      </c>
      <c r="F377" s="29">
        <v>610</v>
      </c>
      <c r="G377" s="30">
        <v>878</v>
      </c>
      <c r="H377" s="30">
        <v>878</v>
      </c>
      <c r="I377" s="30">
        <v>878</v>
      </c>
      <c r="J377" s="30"/>
      <c r="K377" s="30"/>
      <c r="L377" s="30"/>
      <c r="M377" s="30">
        <f t="shared" si="307"/>
        <v>878</v>
      </c>
      <c r="N377" s="30">
        <f t="shared" si="308"/>
        <v>878</v>
      </c>
      <c r="O377" s="31">
        <f t="shared" si="309"/>
        <v>878</v>
      </c>
      <c r="P377" s="65"/>
      <c r="Q377" s="65"/>
      <c r="R377" s="65"/>
      <c r="S377" s="83">
        <f t="shared" si="276"/>
        <v>878</v>
      </c>
      <c r="T377" s="83">
        <f t="shared" si="277"/>
        <v>878</v>
      </c>
      <c r="U377" s="83">
        <f t="shared" si="278"/>
        <v>878</v>
      </c>
      <c r="V377" s="83"/>
      <c r="W377" s="83"/>
      <c r="X377" s="83"/>
      <c r="Y377" s="83">
        <f t="shared" si="321"/>
        <v>878</v>
      </c>
      <c r="Z377" s="83">
        <f t="shared" si="322"/>
        <v>878</v>
      </c>
      <c r="AA377" s="83">
        <f t="shared" si="323"/>
        <v>878</v>
      </c>
    </row>
    <row r="378" spans="1:27" s="3" customFormat="1" ht="22.5" x14ac:dyDescent="0.2">
      <c r="A378" s="23" t="s">
        <v>289</v>
      </c>
      <c r="B378" s="26">
        <v>5</v>
      </c>
      <c r="C378" s="27">
        <v>2</v>
      </c>
      <c r="D378" s="26">
        <v>0</v>
      </c>
      <c r="E378" s="28" t="s">
        <v>221</v>
      </c>
      <c r="F378" s="29"/>
      <c r="G378" s="30">
        <f t="shared" ref="G378:I378" si="337">G379</f>
        <v>36</v>
      </c>
      <c r="H378" s="30">
        <f t="shared" si="337"/>
        <v>36</v>
      </c>
      <c r="I378" s="30">
        <f t="shared" si="337"/>
        <v>36</v>
      </c>
      <c r="J378" s="30"/>
      <c r="K378" s="30"/>
      <c r="L378" s="30"/>
      <c r="M378" s="30">
        <f t="shared" si="307"/>
        <v>36</v>
      </c>
      <c r="N378" s="30">
        <f t="shared" si="308"/>
        <v>36</v>
      </c>
      <c r="O378" s="31">
        <f t="shared" si="309"/>
        <v>36</v>
      </c>
      <c r="P378" s="65"/>
      <c r="Q378" s="65"/>
      <c r="R378" s="65"/>
      <c r="S378" s="83">
        <f t="shared" si="276"/>
        <v>36</v>
      </c>
      <c r="T378" s="83">
        <f t="shared" si="277"/>
        <v>36</v>
      </c>
      <c r="U378" s="83">
        <f t="shared" si="278"/>
        <v>36</v>
      </c>
      <c r="V378" s="83"/>
      <c r="W378" s="83"/>
      <c r="X378" s="83"/>
      <c r="Y378" s="83">
        <f t="shared" si="321"/>
        <v>36</v>
      </c>
      <c r="Z378" s="83">
        <f t="shared" si="322"/>
        <v>36</v>
      </c>
      <c r="AA378" s="83">
        <f t="shared" si="323"/>
        <v>36</v>
      </c>
    </row>
    <row r="379" spans="1:27" s="3" customFormat="1" ht="22.5" x14ac:dyDescent="0.2">
      <c r="A379" s="23" t="s">
        <v>81</v>
      </c>
      <c r="B379" s="26" t="s">
        <v>204</v>
      </c>
      <c r="C379" s="27">
        <v>2</v>
      </c>
      <c r="D379" s="26" t="s">
        <v>2</v>
      </c>
      <c r="E379" s="28" t="s">
        <v>221</v>
      </c>
      <c r="F379" s="29">
        <v>600</v>
      </c>
      <c r="G379" s="30">
        <f t="shared" ref="G379:I379" si="338">G380</f>
        <v>36</v>
      </c>
      <c r="H379" s="30">
        <f t="shared" si="338"/>
        <v>36</v>
      </c>
      <c r="I379" s="30">
        <f t="shared" si="338"/>
        <v>36</v>
      </c>
      <c r="J379" s="30"/>
      <c r="K379" s="30"/>
      <c r="L379" s="30"/>
      <c r="M379" s="30">
        <f t="shared" si="307"/>
        <v>36</v>
      </c>
      <c r="N379" s="30">
        <f t="shared" si="308"/>
        <v>36</v>
      </c>
      <c r="O379" s="31">
        <f t="shared" si="309"/>
        <v>36</v>
      </c>
      <c r="P379" s="65"/>
      <c r="Q379" s="65"/>
      <c r="R379" s="65"/>
      <c r="S379" s="83">
        <f t="shared" si="276"/>
        <v>36</v>
      </c>
      <c r="T379" s="83">
        <f t="shared" si="277"/>
        <v>36</v>
      </c>
      <c r="U379" s="83">
        <f t="shared" si="278"/>
        <v>36</v>
      </c>
      <c r="V379" s="83"/>
      <c r="W379" s="83"/>
      <c r="X379" s="83"/>
      <c r="Y379" s="83">
        <f t="shared" si="321"/>
        <v>36</v>
      </c>
      <c r="Z379" s="83">
        <f t="shared" si="322"/>
        <v>36</v>
      </c>
      <c r="AA379" s="83">
        <f t="shared" si="323"/>
        <v>36</v>
      </c>
    </row>
    <row r="380" spans="1:27" s="3" customFormat="1" x14ac:dyDescent="0.2">
      <c r="A380" s="23" t="s">
        <v>155</v>
      </c>
      <c r="B380" s="26" t="s">
        <v>204</v>
      </c>
      <c r="C380" s="27">
        <v>2</v>
      </c>
      <c r="D380" s="26" t="s">
        <v>2</v>
      </c>
      <c r="E380" s="28" t="s">
        <v>221</v>
      </c>
      <c r="F380" s="29">
        <v>610</v>
      </c>
      <c r="G380" s="30">
        <v>36</v>
      </c>
      <c r="H380" s="30">
        <v>36</v>
      </c>
      <c r="I380" s="30">
        <v>36</v>
      </c>
      <c r="J380" s="30"/>
      <c r="K380" s="30"/>
      <c r="L380" s="30"/>
      <c r="M380" s="30">
        <f t="shared" si="307"/>
        <v>36</v>
      </c>
      <c r="N380" s="30">
        <f t="shared" si="308"/>
        <v>36</v>
      </c>
      <c r="O380" s="31">
        <f t="shared" si="309"/>
        <v>36</v>
      </c>
      <c r="P380" s="65"/>
      <c r="Q380" s="65"/>
      <c r="R380" s="65"/>
      <c r="S380" s="83">
        <f t="shared" si="276"/>
        <v>36</v>
      </c>
      <c r="T380" s="83">
        <f t="shared" si="277"/>
        <v>36</v>
      </c>
      <c r="U380" s="83">
        <f t="shared" si="278"/>
        <v>36</v>
      </c>
      <c r="V380" s="83"/>
      <c r="W380" s="83"/>
      <c r="X380" s="83"/>
      <c r="Y380" s="83">
        <f t="shared" si="321"/>
        <v>36</v>
      </c>
      <c r="Z380" s="83">
        <f t="shared" si="322"/>
        <v>36</v>
      </c>
      <c r="AA380" s="83">
        <f t="shared" si="323"/>
        <v>36</v>
      </c>
    </row>
    <row r="381" spans="1:27" s="3" customFormat="1" x14ac:dyDescent="0.2">
      <c r="A381" s="34" t="s">
        <v>334</v>
      </c>
      <c r="B381" s="37" t="s">
        <v>204</v>
      </c>
      <c r="C381" s="38">
        <v>3</v>
      </c>
      <c r="D381" s="37" t="s">
        <v>2</v>
      </c>
      <c r="E381" s="39">
        <v>0</v>
      </c>
      <c r="F381" s="40"/>
      <c r="G381" s="41">
        <f>G385+G382</f>
        <v>4744.3</v>
      </c>
      <c r="H381" s="41">
        <f t="shared" ref="H381:I381" si="339">H385+H382</f>
        <v>4991.3999999999996</v>
      </c>
      <c r="I381" s="41">
        <f t="shared" si="339"/>
        <v>5251.8</v>
      </c>
      <c r="J381" s="41"/>
      <c r="K381" s="41"/>
      <c r="L381" s="41"/>
      <c r="M381" s="41">
        <f t="shared" si="307"/>
        <v>4744.3</v>
      </c>
      <c r="N381" s="41">
        <f t="shared" si="308"/>
        <v>4991.3999999999996</v>
      </c>
      <c r="O381" s="42">
        <f t="shared" si="309"/>
        <v>5251.8</v>
      </c>
      <c r="P381" s="66"/>
      <c r="Q381" s="66"/>
      <c r="R381" s="66"/>
      <c r="S381" s="64">
        <f t="shared" si="276"/>
        <v>4744.3</v>
      </c>
      <c r="T381" s="64">
        <f t="shared" si="277"/>
        <v>4991.3999999999996</v>
      </c>
      <c r="U381" s="64">
        <f t="shared" si="278"/>
        <v>5251.8</v>
      </c>
      <c r="V381" s="64"/>
      <c r="W381" s="64"/>
      <c r="X381" s="64"/>
      <c r="Y381" s="64">
        <f t="shared" si="321"/>
        <v>4744.3</v>
      </c>
      <c r="Z381" s="64">
        <f t="shared" si="322"/>
        <v>4991.3999999999996</v>
      </c>
      <c r="AA381" s="64">
        <f t="shared" si="323"/>
        <v>5251.8</v>
      </c>
    </row>
    <row r="382" spans="1:27" s="3" customFormat="1" ht="22.5" x14ac:dyDescent="0.2">
      <c r="A382" s="23" t="s">
        <v>185</v>
      </c>
      <c r="B382" s="26">
        <v>5</v>
      </c>
      <c r="C382" s="27">
        <v>3</v>
      </c>
      <c r="D382" s="26" t="s">
        <v>2</v>
      </c>
      <c r="E382" s="28">
        <v>80300</v>
      </c>
      <c r="F382" s="29"/>
      <c r="G382" s="30">
        <f>G383</f>
        <v>75</v>
      </c>
      <c r="H382" s="30">
        <f t="shared" ref="H382:I382" si="340">H383</f>
        <v>75</v>
      </c>
      <c r="I382" s="30">
        <f t="shared" si="340"/>
        <v>75</v>
      </c>
      <c r="J382" s="30"/>
      <c r="K382" s="30"/>
      <c r="L382" s="30"/>
      <c r="M382" s="30">
        <f t="shared" si="307"/>
        <v>75</v>
      </c>
      <c r="N382" s="30">
        <f t="shared" si="308"/>
        <v>75</v>
      </c>
      <c r="O382" s="31">
        <f t="shared" si="309"/>
        <v>75</v>
      </c>
      <c r="P382" s="65"/>
      <c r="Q382" s="65"/>
      <c r="R382" s="65"/>
      <c r="S382" s="83">
        <f t="shared" si="276"/>
        <v>75</v>
      </c>
      <c r="T382" s="83">
        <f t="shared" si="277"/>
        <v>75</v>
      </c>
      <c r="U382" s="83">
        <f t="shared" si="278"/>
        <v>75</v>
      </c>
      <c r="V382" s="83"/>
      <c r="W382" s="83"/>
      <c r="X382" s="83"/>
      <c r="Y382" s="83">
        <f t="shared" si="321"/>
        <v>75</v>
      </c>
      <c r="Z382" s="83">
        <f t="shared" si="322"/>
        <v>75</v>
      </c>
      <c r="AA382" s="83">
        <f t="shared" si="323"/>
        <v>75</v>
      </c>
    </row>
    <row r="383" spans="1:27" s="3" customFormat="1" ht="22.5" x14ac:dyDescent="0.2">
      <c r="A383" s="23" t="s">
        <v>81</v>
      </c>
      <c r="B383" s="26">
        <v>5</v>
      </c>
      <c r="C383" s="27">
        <v>3</v>
      </c>
      <c r="D383" s="26" t="s">
        <v>2</v>
      </c>
      <c r="E383" s="28">
        <v>80300</v>
      </c>
      <c r="F383" s="29">
        <v>600</v>
      </c>
      <c r="G383" s="30">
        <f>G384</f>
        <v>75</v>
      </c>
      <c r="H383" s="30">
        <f t="shared" ref="H383:I383" si="341">H384</f>
        <v>75</v>
      </c>
      <c r="I383" s="30">
        <f t="shared" si="341"/>
        <v>75</v>
      </c>
      <c r="J383" s="30"/>
      <c r="K383" s="30"/>
      <c r="L383" s="30"/>
      <c r="M383" s="30">
        <f t="shared" si="307"/>
        <v>75</v>
      </c>
      <c r="N383" s="30">
        <f t="shared" si="308"/>
        <v>75</v>
      </c>
      <c r="O383" s="31">
        <f t="shared" si="309"/>
        <v>75</v>
      </c>
      <c r="P383" s="65"/>
      <c r="Q383" s="65"/>
      <c r="R383" s="65"/>
      <c r="S383" s="83">
        <f t="shared" si="276"/>
        <v>75</v>
      </c>
      <c r="T383" s="83">
        <f t="shared" si="277"/>
        <v>75</v>
      </c>
      <c r="U383" s="83">
        <f t="shared" si="278"/>
        <v>75</v>
      </c>
      <c r="V383" s="83"/>
      <c r="W383" s="83"/>
      <c r="X383" s="83"/>
      <c r="Y383" s="83">
        <f t="shared" si="321"/>
        <v>75</v>
      </c>
      <c r="Z383" s="83">
        <f t="shared" si="322"/>
        <v>75</v>
      </c>
      <c r="AA383" s="83">
        <f t="shared" si="323"/>
        <v>75</v>
      </c>
    </row>
    <row r="384" spans="1:27" s="3" customFormat="1" x14ac:dyDescent="0.2">
      <c r="A384" s="23" t="s">
        <v>155</v>
      </c>
      <c r="B384" s="26">
        <v>5</v>
      </c>
      <c r="C384" s="27">
        <v>3</v>
      </c>
      <c r="D384" s="26" t="s">
        <v>2</v>
      </c>
      <c r="E384" s="28">
        <v>80300</v>
      </c>
      <c r="F384" s="29">
        <v>610</v>
      </c>
      <c r="G384" s="30">
        <v>75</v>
      </c>
      <c r="H384" s="30">
        <v>75</v>
      </c>
      <c r="I384" s="30">
        <v>75</v>
      </c>
      <c r="J384" s="30"/>
      <c r="K384" s="30"/>
      <c r="L384" s="30"/>
      <c r="M384" s="30">
        <f t="shared" si="307"/>
        <v>75</v>
      </c>
      <c r="N384" s="30">
        <f t="shared" si="308"/>
        <v>75</v>
      </c>
      <c r="O384" s="31">
        <f t="shared" si="309"/>
        <v>75</v>
      </c>
      <c r="P384" s="65"/>
      <c r="Q384" s="65"/>
      <c r="R384" s="65"/>
      <c r="S384" s="83">
        <f t="shared" si="276"/>
        <v>75</v>
      </c>
      <c r="T384" s="83">
        <f t="shared" si="277"/>
        <v>75</v>
      </c>
      <c r="U384" s="83">
        <f t="shared" si="278"/>
        <v>75</v>
      </c>
      <c r="V384" s="83"/>
      <c r="W384" s="83"/>
      <c r="X384" s="83"/>
      <c r="Y384" s="83">
        <f t="shared" si="321"/>
        <v>75</v>
      </c>
      <c r="Z384" s="83">
        <f t="shared" si="322"/>
        <v>75</v>
      </c>
      <c r="AA384" s="83">
        <f t="shared" si="323"/>
        <v>75</v>
      </c>
    </row>
    <row r="385" spans="1:27" s="3" customFormat="1" ht="33.75" x14ac:dyDescent="0.2">
      <c r="A385" s="23" t="s">
        <v>225</v>
      </c>
      <c r="B385" s="26" t="s">
        <v>204</v>
      </c>
      <c r="C385" s="27">
        <v>3</v>
      </c>
      <c r="D385" s="26" t="s">
        <v>2</v>
      </c>
      <c r="E385" s="28">
        <v>85150</v>
      </c>
      <c r="F385" s="29"/>
      <c r="G385" s="30">
        <f t="shared" ref="G385:I385" si="342">G386</f>
        <v>4669.3</v>
      </c>
      <c r="H385" s="30">
        <f t="shared" si="342"/>
        <v>4916.3999999999996</v>
      </c>
      <c r="I385" s="30">
        <f t="shared" si="342"/>
        <v>5176.8</v>
      </c>
      <c r="J385" s="30"/>
      <c r="K385" s="30"/>
      <c r="L385" s="30"/>
      <c r="M385" s="30">
        <f t="shared" si="307"/>
        <v>4669.3</v>
      </c>
      <c r="N385" s="30">
        <f t="shared" si="308"/>
        <v>4916.3999999999996</v>
      </c>
      <c r="O385" s="31">
        <f t="shared" si="309"/>
        <v>5176.8</v>
      </c>
      <c r="P385" s="65"/>
      <c r="Q385" s="65"/>
      <c r="R385" s="65"/>
      <c r="S385" s="83">
        <f t="shared" si="276"/>
        <v>4669.3</v>
      </c>
      <c r="T385" s="83">
        <f t="shared" si="277"/>
        <v>4916.3999999999996</v>
      </c>
      <c r="U385" s="83">
        <f t="shared" si="278"/>
        <v>5176.8</v>
      </c>
      <c r="V385" s="83"/>
      <c r="W385" s="83"/>
      <c r="X385" s="83"/>
      <c r="Y385" s="83">
        <f t="shared" si="321"/>
        <v>4669.3</v>
      </c>
      <c r="Z385" s="83">
        <f t="shared" si="322"/>
        <v>4916.3999999999996</v>
      </c>
      <c r="AA385" s="83">
        <f t="shared" si="323"/>
        <v>5176.8</v>
      </c>
    </row>
    <row r="386" spans="1:27" s="3" customFormat="1" ht="22.5" x14ac:dyDescent="0.2">
      <c r="A386" s="23" t="s">
        <v>81</v>
      </c>
      <c r="B386" s="26" t="s">
        <v>204</v>
      </c>
      <c r="C386" s="27">
        <v>3</v>
      </c>
      <c r="D386" s="26" t="s">
        <v>2</v>
      </c>
      <c r="E386" s="28">
        <v>85150</v>
      </c>
      <c r="F386" s="29">
        <v>600</v>
      </c>
      <c r="G386" s="30">
        <f t="shared" ref="G386:I386" si="343">G387</f>
        <v>4669.3</v>
      </c>
      <c r="H386" s="30">
        <f t="shared" si="343"/>
        <v>4916.3999999999996</v>
      </c>
      <c r="I386" s="30">
        <f t="shared" si="343"/>
        <v>5176.8</v>
      </c>
      <c r="J386" s="30"/>
      <c r="K386" s="30"/>
      <c r="L386" s="30"/>
      <c r="M386" s="30">
        <f t="shared" si="307"/>
        <v>4669.3</v>
      </c>
      <c r="N386" s="30">
        <f t="shared" si="308"/>
        <v>4916.3999999999996</v>
      </c>
      <c r="O386" s="31">
        <f t="shared" si="309"/>
        <v>5176.8</v>
      </c>
      <c r="P386" s="65"/>
      <c r="Q386" s="65"/>
      <c r="R386" s="65"/>
      <c r="S386" s="83">
        <f t="shared" si="276"/>
        <v>4669.3</v>
      </c>
      <c r="T386" s="83">
        <f t="shared" si="277"/>
        <v>4916.3999999999996</v>
      </c>
      <c r="U386" s="83">
        <f t="shared" si="278"/>
        <v>5176.8</v>
      </c>
      <c r="V386" s="83"/>
      <c r="W386" s="83"/>
      <c r="X386" s="83"/>
      <c r="Y386" s="83">
        <f t="shared" si="321"/>
        <v>4669.3</v>
      </c>
      <c r="Z386" s="83">
        <f t="shared" si="322"/>
        <v>4916.3999999999996</v>
      </c>
      <c r="AA386" s="83">
        <f t="shared" si="323"/>
        <v>5176.8</v>
      </c>
    </row>
    <row r="387" spans="1:27" s="3" customFormat="1" x14ac:dyDescent="0.2">
      <c r="A387" s="23" t="s">
        <v>155</v>
      </c>
      <c r="B387" s="26" t="s">
        <v>204</v>
      </c>
      <c r="C387" s="27">
        <v>3</v>
      </c>
      <c r="D387" s="26" t="s">
        <v>2</v>
      </c>
      <c r="E387" s="28">
        <v>85150</v>
      </c>
      <c r="F387" s="29">
        <v>610</v>
      </c>
      <c r="G387" s="30">
        <v>4669.3</v>
      </c>
      <c r="H387" s="30">
        <v>4916.3999999999996</v>
      </c>
      <c r="I387" s="30">
        <v>5176.8</v>
      </c>
      <c r="J387" s="30"/>
      <c r="K387" s="30"/>
      <c r="L387" s="30"/>
      <c r="M387" s="30">
        <f t="shared" si="307"/>
        <v>4669.3</v>
      </c>
      <c r="N387" s="30">
        <f t="shared" si="308"/>
        <v>4916.3999999999996</v>
      </c>
      <c r="O387" s="31">
        <f t="shared" si="309"/>
        <v>5176.8</v>
      </c>
      <c r="P387" s="65"/>
      <c r="Q387" s="65"/>
      <c r="R387" s="65"/>
      <c r="S387" s="83">
        <f t="shared" si="276"/>
        <v>4669.3</v>
      </c>
      <c r="T387" s="83">
        <f t="shared" si="277"/>
        <v>4916.3999999999996</v>
      </c>
      <c r="U387" s="83">
        <f t="shared" si="278"/>
        <v>5176.8</v>
      </c>
      <c r="V387" s="83"/>
      <c r="W387" s="83"/>
      <c r="X387" s="83"/>
      <c r="Y387" s="83">
        <f t="shared" si="321"/>
        <v>4669.3</v>
      </c>
      <c r="Z387" s="83">
        <f t="shared" si="322"/>
        <v>4916.3999999999996</v>
      </c>
      <c r="AA387" s="83">
        <f t="shared" si="323"/>
        <v>5176.8</v>
      </c>
    </row>
    <row r="388" spans="1:27" s="3" customFormat="1" ht="45" x14ac:dyDescent="0.2">
      <c r="A388" s="34" t="s">
        <v>331</v>
      </c>
      <c r="B388" s="37" t="s">
        <v>36</v>
      </c>
      <c r="C388" s="38" t="s">
        <v>3</v>
      </c>
      <c r="D388" s="37" t="s">
        <v>2</v>
      </c>
      <c r="E388" s="39" t="s">
        <v>9</v>
      </c>
      <c r="F388" s="40" t="s">
        <v>7</v>
      </c>
      <c r="G388" s="41">
        <f>G389+G401+G414</f>
        <v>8765.6</v>
      </c>
      <c r="H388" s="41">
        <f>H389+H401+H414</f>
        <v>8970.2000000000007</v>
      </c>
      <c r="I388" s="41">
        <f>I389+I401+I414</f>
        <v>9146.3000000000011</v>
      </c>
      <c r="J388" s="41">
        <f>J389+J401+J414</f>
        <v>984.71580000000006</v>
      </c>
      <c r="K388" s="41">
        <f t="shared" ref="K388:L388" si="344">K389+K401+K414</f>
        <v>121.53794999999998</v>
      </c>
      <c r="L388" s="41">
        <f t="shared" si="344"/>
        <v>123.81634000000001</v>
      </c>
      <c r="M388" s="41">
        <f t="shared" si="307"/>
        <v>9750.3158000000003</v>
      </c>
      <c r="N388" s="41">
        <f t="shared" si="308"/>
        <v>9091.7379500000006</v>
      </c>
      <c r="O388" s="42">
        <f t="shared" si="309"/>
        <v>9270.1163400000005</v>
      </c>
      <c r="P388" s="66"/>
      <c r="Q388" s="66"/>
      <c r="R388" s="66"/>
      <c r="S388" s="64">
        <f t="shared" ref="S388:S452" si="345">M388+P388</f>
        <v>9750.3158000000003</v>
      </c>
      <c r="T388" s="64">
        <f t="shared" ref="T388:T452" si="346">N388+Q388</f>
        <v>9091.7379500000006</v>
      </c>
      <c r="U388" s="64">
        <f t="shared" ref="U388:U452" si="347">O388+R388</f>
        <v>9270.1163400000005</v>
      </c>
      <c r="V388" s="64">
        <f>V401+V389+V414</f>
        <v>1653.4</v>
      </c>
      <c r="W388" s="64"/>
      <c r="X388" s="64"/>
      <c r="Y388" s="64">
        <f t="shared" si="321"/>
        <v>11403.7158</v>
      </c>
      <c r="Z388" s="64">
        <f t="shared" si="322"/>
        <v>9091.7379500000006</v>
      </c>
      <c r="AA388" s="64">
        <f t="shared" si="323"/>
        <v>9270.1163400000005</v>
      </c>
    </row>
    <row r="389" spans="1:27" s="3" customFormat="1" x14ac:dyDescent="0.2">
      <c r="A389" s="34" t="s">
        <v>347</v>
      </c>
      <c r="B389" s="37">
        <v>6</v>
      </c>
      <c r="C389" s="38">
        <v>1</v>
      </c>
      <c r="D389" s="37">
        <v>0</v>
      </c>
      <c r="E389" s="39">
        <v>0</v>
      </c>
      <c r="F389" s="40"/>
      <c r="G389" s="41">
        <f>G390+G395</f>
        <v>724.1</v>
      </c>
      <c r="H389" s="41">
        <f t="shared" ref="H389:I389" si="348">H390+H395</f>
        <v>724.1</v>
      </c>
      <c r="I389" s="41">
        <f t="shared" si="348"/>
        <v>724.1</v>
      </c>
      <c r="J389" s="41"/>
      <c r="K389" s="41"/>
      <c r="L389" s="41"/>
      <c r="M389" s="41">
        <f t="shared" si="307"/>
        <v>724.1</v>
      </c>
      <c r="N389" s="41">
        <f t="shared" si="308"/>
        <v>724.1</v>
      </c>
      <c r="O389" s="42">
        <f t="shared" si="309"/>
        <v>724.1</v>
      </c>
      <c r="P389" s="66"/>
      <c r="Q389" s="66"/>
      <c r="R389" s="66"/>
      <c r="S389" s="64">
        <f t="shared" si="345"/>
        <v>724.1</v>
      </c>
      <c r="T389" s="64">
        <f t="shared" si="346"/>
        <v>724.1</v>
      </c>
      <c r="U389" s="64">
        <f t="shared" si="347"/>
        <v>724.1</v>
      </c>
      <c r="V389" s="64"/>
      <c r="W389" s="64"/>
      <c r="X389" s="64"/>
      <c r="Y389" s="64">
        <f t="shared" si="321"/>
        <v>724.1</v>
      </c>
      <c r="Z389" s="64">
        <f t="shared" si="322"/>
        <v>724.1</v>
      </c>
      <c r="AA389" s="64">
        <f t="shared" si="323"/>
        <v>724.1</v>
      </c>
    </row>
    <row r="390" spans="1:27" s="3" customFormat="1" x14ac:dyDescent="0.2">
      <c r="A390" s="23" t="s">
        <v>37</v>
      </c>
      <c r="B390" s="26" t="s">
        <v>36</v>
      </c>
      <c r="C390" s="27">
        <v>1</v>
      </c>
      <c r="D390" s="26" t="s">
        <v>2</v>
      </c>
      <c r="E390" s="28" t="s">
        <v>35</v>
      </c>
      <c r="F390" s="29" t="s">
        <v>7</v>
      </c>
      <c r="G390" s="30">
        <f>G391+G393</f>
        <v>483.7</v>
      </c>
      <c r="H390" s="30">
        <f t="shared" ref="H390:I390" si="349">H391+H393</f>
        <v>483.7</v>
      </c>
      <c r="I390" s="30">
        <f t="shared" si="349"/>
        <v>483.7</v>
      </c>
      <c r="J390" s="30"/>
      <c r="K390" s="30"/>
      <c r="L390" s="30"/>
      <c r="M390" s="30">
        <f t="shared" si="307"/>
        <v>483.7</v>
      </c>
      <c r="N390" s="30">
        <f t="shared" si="308"/>
        <v>483.7</v>
      </c>
      <c r="O390" s="31">
        <f t="shared" si="309"/>
        <v>483.7</v>
      </c>
      <c r="P390" s="65"/>
      <c r="Q390" s="65"/>
      <c r="R390" s="65"/>
      <c r="S390" s="83">
        <f t="shared" si="345"/>
        <v>483.7</v>
      </c>
      <c r="T390" s="83">
        <f t="shared" si="346"/>
        <v>483.7</v>
      </c>
      <c r="U390" s="83">
        <f t="shared" si="347"/>
        <v>483.7</v>
      </c>
      <c r="V390" s="83"/>
      <c r="W390" s="83"/>
      <c r="X390" s="83"/>
      <c r="Y390" s="83">
        <f t="shared" si="321"/>
        <v>483.7</v>
      </c>
      <c r="Z390" s="83">
        <f t="shared" si="322"/>
        <v>483.7</v>
      </c>
      <c r="AA390" s="83">
        <f t="shared" si="323"/>
        <v>483.7</v>
      </c>
    </row>
    <row r="391" spans="1:27" s="3" customFormat="1" ht="45" x14ac:dyDescent="0.2">
      <c r="A391" s="23" t="s">
        <v>6</v>
      </c>
      <c r="B391" s="26" t="s">
        <v>36</v>
      </c>
      <c r="C391" s="27">
        <v>1</v>
      </c>
      <c r="D391" s="26" t="s">
        <v>2</v>
      </c>
      <c r="E391" s="28" t="s">
        <v>35</v>
      </c>
      <c r="F391" s="29">
        <v>100</v>
      </c>
      <c r="G391" s="30">
        <f>G392</f>
        <v>428.9</v>
      </c>
      <c r="H391" s="30">
        <f t="shared" ref="H391:I391" si="350">H392</f>
        <v>428.9</v>
      </c>
      <c r="I391" s="30">
        <f t="shared" si="350"/>
        <v>428.9</v>
      </c>
      <c r="J391" s="30"/>
      <c r="K391" s="30"/>
      <c r="L391" s="30"/>
      <c r="M391" s="30">
        <f t="shared" si="307"/>
        <v>428.9</v>
      </c>
      <c r="N391" s="30">
        <f t="shared" si="308"/>
        <v>428.9</v>
      </c>
      <c r="O391" s="31">
        <f t="shared" si="309"/>
        <v>428.9</v>
      </c>
      <c r="P391" s="65"/>
      <c r="Q391" s="65"/>
      <c r="R391" s="65"/>
      <c r="S391" s="83">
        <f t="shared" si="345"/>
        <v>428.9</v>
      </c>
      <c r="T391" s="83">
        <f t="shared" si="346"/>
        <v>428.9</v>
      </c>
      <c r="U391" s="83">
        <f t="shared" si="347"/>
        <v>428.9</v>
      </c>
      <c r="V391" s="83"/>
      <c r="W391" s="83"/>
      <c r="X391" s="83"/>
      <c r="Y391" s="83">
        <f t="shared" si="321"/>
        <v>428.9</v>
      </c>
      <c r="Z391" s="83">
        <f t="shared" si="322"/>
        <v>428.9</v>
      </c>
      <c r="AA391" s="83">
        <f t="shared" si="323"/>
        <v>428.9</v>
      </c>
    </row>
    <row r="392" spans="1:27" s="3" customFormat="1" ht="22.5" x14ac:dyDescent="0.2">
      <c r="A392" s="23" t="s">
        <v>5</v>
      </c>
      <c r="B392" s="26" t="s">
        <v>36</v>
      </c>
      <c r="C392" s="27">
        <v>1</v>
      </c>
      <c r="D392" s="26" t="s">
        <v>2</v>
      </c>
      <c r="E392" s="28" t="s">
        <v>35</v>
      </c>
      <c r="F392" s="29">
        <v>120</v>
      </c>
      <c r="G392" s="30">
        <v>428.9</v>
      </c>
      <c r="H392" s="30">
        <v>428.9</v>
      </c>
      <c r="I392" s="30">
        <v>428.9</v>
      </c>
      <c r="J392" s="30"/>
      <c r="K392" s="30"/>
      <c r="L392" s="30"/>
      <c r="M392" s="30">
        <f t="shared" si="307"/>
        <v>428.9</v>
      </c>
      <c r="N392" s="30">
        <f t="shared" si="308"/>
        <v>428.9</v>
      </c>
      <c r="O392" s="31">
        <f t="shared" si="309"/>
        <v>428.9</v>
      </c>
      <c r="P392" s="65"/>
      <c r="Q392" s="65"/>
      <c r="R392" s="65"/>
      <c r="S392" s="83">
        <f t="shared" si="345"/>
        <v>428.9</v>
      </c>
      <c r="T392" s="83">
        <f t="shared" si="346"/>
        <v>428.9</v>
      </c>
      <c r="U392" s="83">
        <f t="shared" si="347"/>
        <v>428.9</v>
      </c>
      <c r="V392" s="83"/>
      <c r="W392" s="83"/>
      <c r="X392" s="83"/>
      <c r="Y392" s="83">
        <f t="shared" si="321"/>
        <v>428.9</v>
      </c>
      <c r="Z392" s="83">
        <f t="shared" si="322"/>
        <v>428.9</v>
      </c>
      <c r="AA392" s="83">
        <f t="shared" si="323"/>
        <v>428.9</v>
      </c>
    </row>
    <row r="393" spans="1:27" s="3" customFormat="1" ht="22.5" x14ac:dyDescent="0.2">
      <c r="A393" s="23" t="s">
        <v>14</v>
      </c>
      <c r="B393" s="26" t="s">
        <v>36</v>
      </c>
      <c r="C393" s="27">
        <v>1</v>
      </c>
      <c r="D393" s="26" t="s">
        <v>2</v>
      </c>
      <c r="E393" s="28" t="s">
        <v>35</v>
      </c>
      <c r="F393" s="29">
        <v>200</v>
      </c>
      <c r="G393" s="30">
        <f>G394</f>
        <v>54.8</v>
      </c>
      <c r="H393" s="30">
        <f t="shared" ref="H393:I393" si="351">H394</f>
        <v>54.8</v>
      </c>
      <c r="I393" s="30">
        <f t="shared" si="351"/>
        <v>54.8</v>
      </c>
      <c r="J393" s="30"/>
      <c r="K393" s="30"/>
      <c r="L393" s="30"/>
      <c r="M393" s="30">
        <f t="shared" si="307"/>
        <v>54.8</v>
      </c>
      <c r="N393" s="30">
        <f t="shared" si="308"/>
        <v>54.8</v>
      </c>
      <c r="O393" s="31">
        <f t="shared" si="309"/>
        <v>54.8</v>
      </c>
      <c r="P393" s="65"/>
      <c r="Q393" s="65"/>
      <c r="R393" s="65"/>
      <c r="S393" s="83">
        <f t="shared" si="345"/>
        <v>54.8</v>
      </c>
      <c r="T393" s="83">
        <f t="shared" si="346"/>
        <v>54.8</v>
      </c>
      <c r="U393" s="83">
        <f t="shared" si="347"/>
        <v>54.8</v>
      </c>
      <c r="V393" s="83"/>
      <c r="W393" s="83"/>
      <c r="X393" s="83"/>
      <c r="Y393" s="83">
        <f t="shared" si="321"/>
        <v>54.8</v>
      </c>
      <c r="Z393" s="83">
        <f t="shared" si="322"/>
        <v>54.8</v>
      </c>
      <c r="AA393" s="83">
        <f t="shared" si="323"/>
        <v>54.8</v>
      </c>
    </row>
    <row r="394" spans="1:27" s="3" customFormat="1" ht="22.5" x14ac:dyDescent="0.2">
      <c r="A394" s="23" t="s">
        <v>13</v>
      </c>
      <c r="B394" s="26" t="s">
        <v>36</v>
      </c>
      <c r="C394" s="27">
        <v>1</v>
      </c>
      <c r="D394" s="26" t="s">
        <v>2</v>
      </c>
      <c r="E394" s="28" t="s">
        <v>35</v>
      </c>
      <c r="F394" s="29">
        <v>240</v>
      </c>
      <c r="G394" s="30">
        <v>54.8</v>
      </c>
      <c r="H394" s="30">
        <v>54.8</v>
      </c>
      <c r="I394" s="30">
        <v>54.8</v>
      </c>
      <c r="J394" s="30"/>
      <c r="K394" s="30"/>
      <c r="L394" s="30"/>
      <c r="M394" s="30">
        <f t="shared" si="307"/>
        <v>54.8</v>
      </c>
      <c r="N394" s="30">
        <f t="shared" si="308"/>
        <v>54.8</v>
      </c>
      <c r="O394" s="31">
        <f t="shared" si="309"/>
        <v>54.8</v>
      </c>
      <c r="P394" s="65"/>
      <c r="Q394" s="65"/>
      <c r="R394" s="65"/>
      <c r="S394" s="83">
        <f t="shared" si="345"/>
        <v>54.8</v>
      </c>
      <c r="T394" s="83">
        <f t="shared" si="346"/>
        <v>54.8</v>
      </c>
      <c r="U394" s="83">
        <f t="shared" si="347"/>
        <v>54.8</v>
      </c>
      <c r="V394" s="83"/>
      <c r="W394" s="83"/>
      <c r="X394" s="83"/>
      <c r="Y394" s="83">
        <f t="shared" si="321"/>
        <v>54.8</v>
      </c>
      <c r="Z394" s="83">
        <f t="shared" si="322"/>
        <v>54.8</v>
      </c>
      <c r="AA394" s="83">
        <f t="shared" si="323"/>
        <v>54.8</v>
      </c>
    </row>
    <row r="395" spans="1:27" s="3" customFormat="1" x14ac:dyDescent="0.2">
      <c r="A395" s="23" t="s">
        <v>383</v>
      </c>
      <c r="B395" s="26" t="s">
        <v>36</v>
      </c>
      <c r="C395" s="27">
        <v>1</v>
      </c>
      <c r="D395" s="26" t="s">
        <v>382</v>
      </c>
      <c r="E395" s="28"/>
      <c r="F395" s="29"/>
      <c r="G395" s="30">
        <f>G396</f>
        <v>240.4</v>
      </c>
      <c r="H395" s="30">
        <f t="shared" ref="H395:I395" si="352">H396</f>
        <v>240.4</v>
      </c>
      <c r="I395" s="30">
        <f t="shared" si="352"/>
        <v>240.4</v>
      </c>
      <c r="J395" s="30"/>
      <c r="K395" s="30"/>
      <c r="L395" s="30"/>
      <c r="M395" s="30">
        <f t="shared" si="307"/>
        <v>240.4</v>
      </c>
      <c r="N395" s="30">
        <f t="shared" si="308"/>
        <v>240.4</v>
      </c>
      <c r="O395" s="31">
        <f t="shared" si="309"/>
        <v>240.4</v>
      </c>
      <c r="P395" s="65"/>
      <c r="Q395" s="65"/>
      <c r="R395" s="65"/>
      <c r="S395" s="83">
        <f t="shared" si="345"/>
        <v>240.4</v>
      </c>
      <c r="T395" s="83">
        <f t="shared" si="346"/>
        <v>240.4</v>
      </c>
      <c r="U395" s="83">
        <f t="shared" si="347"/>
        <v>240.4</v>
      </c>
      <c r="V395" s="83"/>
      <c r="W395" s="83"/>
      <c r="X395" s="83"/>
      <c r="Y395" s="83">
        <f t="shared" si="321"/>
        <v>240.4</v>
      </c>
      <c r="Z395" s="83">
        <f t="shared" si="322"/>
        <v>240.4</v>
      </c>
      <c r="AA395" s="83">
        <f t="shared" si="323"/>
        <v>240.4</v>
      </c>
    </row>
    <row r="396" spans="1:27" s="3" customFormat="1" ht="33.75" x14ac:dyDescent="0.2">
      <c r="A396" s="23" t="s">
        <v>384</v>
      </c>
      <c r="B396" s="26" t="s">
        <v>36</v>
      </c>
      <c r="C396" s="27">
        <v>1</v>
      </c>
      <c r="D396" s="26" t="s">
        <v>382</v>
      </c>
      <c r="E396" s="28">
        <v>80440</v>
      </c>
      <c r="F396" s="29"/>
      <c r="G396" s="30">
        <f>G397+G399</f>
        <v>240.4</v>
      </c>
      <c r="H396" s="30">
        <f t="shared" ref="H396:I396" si="353">H397+H399</f>
        <v>240.4</v>
      </c>
      <c r="I396" s="30">
        <f t="shared" si="353"/>
        <v>240.4</v>
      </c>
      <c r="J396" s="30"/>
      <c r="K396" s="30"/>
      <c r="L396" s="30"/>
      <c r="M396" s="30">
        <f t="shared" si="307"/>
        <v>240.4</v>
      </c>
      <c r="N396" s="30">
        <f t="shared" si="308"/>
        <v>240.4</v>
      </c>
      <c r="O396" s="31">
        <f t="shared" si="309"/>
        <v>240.4</v>
      </c>
      <c r="P396" s="65"/>
      <c r="Q396" s="65"/>
      <c r="R396" s="65"/>
      <c r="S396" s="83">
        <f t="shared" si="345"/>
        <v>240.4</v>
      </c>
      <c r="T396" s="83">
        <f t="shared" si="346"/>
        <v>240.4</v>
      </c>
      <c r="U396" s="83">
        <f t="shared" si="347"/>
        <v>240.4</v>
      </c>
      <c r="V396" s="83"/>
      <c r="W396" s="83"/>
      <c r="X396" s="83"/>
      <c r="Y396" s="83">
        <f t="shared" si="321"/>
        <v>240.4</v>
      </c>
      <c r="Z396" s="83">
        <f t="shared" si="322"/>
        <v>240.4</v>
      </c>
      <c r="AA396" s="83">
        <f t="shared" si="323"/>
        <v>240.4</v>
      </c>
    </row>
    <row r="397" spans="1:27" s="3" customFormat="1" ht="45" x14ac:dyDescent="0.2">
      <c r="A397" s="23" t="s">
        <v>6</v>
      </c>
      <c r="B397" s="26" t="s">
        <v>36</v>
      </c>
      <c r="C397" s="27">
        <v>1</v>
      </c>
      <c r="D397" s="26" t="s">
        <v>382</v>
      </c>
      <c r="E397" s="28">
        <v>80440</v>
      </c>
      <c r="F397" s="29">
        <v>100</v>
      </c>
      <c r="G397" s="30">
        <f>G398</f>
        <v>30.9</v>
      </c>
      <c r="H397" s="30">
        <f t="shared" ref="H397:I397" si="354">H398</f>
        <v>30.9</v>
      </c>
      <c r="I397" s="30">
        <f t="shared" si="354"/>
        <v>30.9</v>
      </c>
      <c r="J397" s="30"/>
      <c r="K397" s="30"/>
      <c r="L397" s="30"/>
      <c r="M397" s="30">
        <f t="shared" si="307"/>
        <v>30.9</v>
      </c>
      <c r="N397" s="30">
        <f t="shared" si="308"/>
        <v>30.9</v>
      </c>
      <c r="O397" s="31">
        <f t="shared" si="309"/>
        <v>30.9</v>
      </c>
      <c r="P397" s="65"/>
      <c r="Q397" s="65"/>
      <c r="R397" s="65"/>
      <c r="S397" s="83">
        <f t="shared" si="345"/>
        <v>30.9</v>
      </c>
      <c r="T397" s="83">
        <f t="shared" si="346"/>
        <v>30.9</v>
      </c>
      <c r="U397" s="83">
        <f t="shared" si="347"/>
        <v>30.9</v>
      </c>
      <c r="V397" s="83"/>
      <c r="W397" s="83"/>
      <c r="X397" s="83"/>
      <c r="Y397" s="83">
        <f t="shared" si="321"/>
        <v>30.9</v>
      </c>
      <c r="Z397" s="83">
        <f t="shared" si="322"/>
        <v>30.9</v>
      </c>
      <c r="AA397" s="83">
        <f t="shared" si="323"/>
        <v>30.9</v>
      </c>
    </row>
    <row r="398" spans="1:27" s="3" customFormat="1" ht="22.5" x14ac:dyDescent="0.2">
      <c r="A398" s="23" t="s">
        <v>5</v>
      </c>
      <c r="B398" s="26" t="s">
        <v>36</v>
      </c>
      <c r="C398" s="27">
        <v>1</v>
      </c>
      <c r="D398" s="26" t="s">
        <v>382</v>
      </c>
      <c r="E398" s="28">
        <v>80440</v>
      </c>
      <c r="F398" s="29">
        <v>120</v>
      </c>
      <c r="G398" s="30">
        <v>30.9</v>
      </c>
      <c r="H398" s="30">
        <v>30.9</v>
      </c>
      <c r="I398" s="30">
        <v>30.9</v>
      </c>
      <c r="J398" s="30"/>
      <c r="K398" s="30"/>
      <c r="L398" s="30"/>
      <c r="M398" s="30">
        <f t="shared" si="307"/>
        <v>30.9</v>
      </c>
      <c r="N398" s="30">
        <f t="shared" si="308"/>
        <v>30.9</v>
      </c>
      <c r="O398" s="31">
        <f t="shared" si="309"/>
        <v>30.9</v>
      </c>
      <c r="P398" s="65"/>
      <c r="Q398" s="65"/>
      <c r="R398" s="65"/>
      <c r="S398" s="83">
        <f t="shared" si="345"/>
        <v>30.9</v>
      </c>
      <c r="T398" s="83">
        <f t="shared" si="346"/>
        <v>30.9</v>
      </c>
      <c r="U398" s="83">
        <f t="shared" si="347"/>
        <v>30.9</v>
      </c>
      <c r="V398" s="83"/>
      <c r="W398" s="83"/>
      <c r="X398" s="83"/>
      <c r="Y398" s="83">
        <f t="shared" si="321"/>
        <v>30.9</v>
      </c>
      <c r="Z398" s="83">
        <f t="shared" si="322"/>
        <v>30.9</v>
      </c>
      <c r="AA398" s="83">
        <f t="shared" si="323"/>
        <v>30.9</v>
      </c>
    </row>
    <row r="399" spans="1:27" s="3" customFormat="1" ht="22.5" x14ac:dyDescent="0.2">
      <c r="A399" s="23" t="s">
        <v>14</v>
      </c>
      <c r="B399" s="26" t="s">
        <v>36</v>
      </c>
      <c r="C399" s="27">
        <v>1</v>
      </c>
      <c r="D399" s="26" t="s">
        <v>382</v>
      </c>
      <c r="E399" s="28">
        <v>80440</v>
      </c>
      <c r="F399" s="29">
        <v>200</v>
      </c>
      <c r="G399" s="30">
        <f>G400</f>
        <v>209.5</v>
      </c>
      <c r="H399" s="30">
        <f t="shared" ref="H399:I399" si="355">H400</f>
        <v>209.5</v>
      </c>
      <c r="I399" s="30">
        <f t="shared" si="355"/>
        <v>209.5</v>
      </c>
      <c r="J399" s="30"/>
      <c r="K399" s="30"/>
      <c r="L399" s="30"/>
      <c r="M399" s="30">
        <f t="shared" si="307"/>
        <v>209.5</v>
      </c>
      <c r="N399" s="30">
        <f t="shared" si="308"/>
        <v>209.5</v>
      </c>
      <c r="O399" s="31">
        <f t="shared" si="309"/>
        <v>209.5</v>
      </c>
      <c r="P399" s="65"/>
      <c r="Q399" s="65"/>
      <c r="R399" s="65"/>
      <c r="S399" s="83">
        <f t="shared" si="345"/>
        <v>209.5</v>
      </c>
      <c r="T399" s="83">
        <f t="shared" si="346"/>
        <v>209.5</v>
      </c>
      <c r="U399" s="83">
        <f t="shared" si="347"/>
        <v>209.5</v>
      </c>
      <c r="V399" s="83"/>
      <c r="W399" s="83"/>
      <c r="X399" s="83"/>
      <c r="Y399" s="83">
        <f t="shared" si="321"/>
        <v>209.5</v>
      </c>
      <c r="Z399" s="83">
        <f t="shared" si="322"/>
        <v>209.5</v>
      </c>
      <c r="AA399" s="83">
        <f t="shared" si="323"/>
        <v>209.5</v>
      </c>
    </row>
    <row r="400" spans="1:27" s="3" customFormat="1" ht="22.5" x14ac:dyDescent="0.2">
      <c r="A400" s="23" t="s">
        <v>13</v>
      </c>
      <c r="B400" s="26" t="s">
        <v>36</v>
      </c>
      <c r="C400" s="27">
        <v>1</v>
      </c>
      <c r="D400" s="26" t="s">
        <v>382</v>
      </c>
      <c r="E400" s="28">
        <v>80440</v>
      </c>
      <c r="F400" s="29">
        <v>240</v>
      </c>
      <c r="G400" s="30">
        <v>209.5</v>
      </c>
      <c r="H400" s="30">
        <v>209.5</v>
      </c>
      <c r="I400" s="30">
        <v>209.5</v>
      </c>
      <c r="J400" s="30"/>
      <c r="K400" s="30"/>
      <c r="L400" s="30"/>
      <c r="M400" s="30">
        <f t="shared" si="307"/>
        <v>209.5</v>
      </c>
      <c r="N400" s="30">
        <f t="shared" si="308"/>
        <v>209.5</v>
      </c>
      <c r="O400" s="31">
        <f t="shared" si="309"/>
        <v>209.5</v>
      </c>
      <c r="P400" s="65"/>
      <c r="Q400" s="65"/>
      <c r="R400" s="65"/>
      <c r="S400" s="83">
        <f t="shared" si="345"/>
        <v>209.5</v>
      </c>
      <c r="T400" s="83">
        <f t="shared" si="346"/>
        <v>209.5</v>
      </c>
      <c r="U400" s="83">
        <f t="shared" si="347"/>
        <v>209.5</v>
      </c>
      <c r="V400" s="83"/>
      <c r="W400" s="83"/>
      <c r="X400" s="83"/>
      <c r="Y400" s="83">
        <f t="shared" si="321"/>
        <v>209.5</v>
      </c>
      <c r="Z400" s="83">
        <f t="shared" si="322"/>
        <v>209.5</v>
      </c>
      <c r="AA400" s="83">
        <f t="shared" si="323"/>
        <v>209.5</v>
      </c>
    </row>
    <row r="401" spans="1:27" s="3" customFormat="1" x14ac:dyDescent="0.2">
      <c r="A401" s="34" t="s">
        <v>346</v>
      </c>
      <c r="B401" s="37" t="s">
        <v>36</v>
      </c>
      <c r="C401" s="38">
        <v>2</v>
      </c>
      <c r="D401" s="37" t="s">
        <v>2</v>
      </c>
      <c r="E401" s="39">
        <v>0</v>
      </c>
      <c r="F401" s="91"/>
      <c r="G401" s="41">
        <f>G402+G407</f>
        <v>157</v>
      </c>
      <c r="H401" s="41">
        <f t="shared" ref="H401:I401" si="356">H402+H407</f>
        <v>157</v>
      </c>
      <c r="I401" s="41">
        <f t="shared" si="356"/>
        <v>157</v>
      </c>
      <c r="J401" s="41">
        <f>J402</f>
        <v>26.421859999999999</v>
      </c>
      <c r="K401" s="41">
        <f t="shared" ref="K401:L401" si="357">K405</f>
        <v>0</v>
      </c>
      <c r="L401" s="41">
        <f t="shared" si="357"/>
        <v>0</v>
      </c>
      <c r="M401" s="41">
        <f t="shared" si="307"/>
        <v>183.42186000000001</v>
      </c>
      <c r="N401" s="41">
        <f t="shared" si="308"/>
        <v>157</v>
      </c>
      <c r="O401" s="42">
        <f t="shared" si="309"/>
        <v>157</v>
      </c>
      <c r="P401" s="66"/>
      <c r="Q401" s="66"/>
      <c r="R401" s="66"/>
      <c r="S401" s="64">
        <f t="shared" si="345"/>
        <v>183.42186000000001</v>
      </c>
      <c r="T401" s="64">
        <f t="shared" si="346"/>
        <v>157</v>
      </c>
      <c r="U401" s="64">
        <f t="shared" si="347"/>
        <v>157</v>
      </c>
      <c r="V401" s="64">
        <f>V407+V402</f>
        <v>653.4</v>
      </c>
      <c r="W401" s="64"/>
      <c r="X401" s="64"/>
      <c r="Y401" s="64">
        <f t="shared" si="321"/>
        <v>836.82186000000002</v>
      </c>
      <c r="Z401" s="64">
        <f t="shared" si="322"/>
        <v>157</v>
      </c>
      <c r="AA401" s="64">
        <f t="shared" si="323"/>
        <v>157</v>
      </c>
    </row>
    <row r="402" spans="1:27" s="3" customFormat="1" x14ac:dyDescent="0.2">
      <c r="A402" s="23" t="s">
        <v>59</v>
      </c>
      <c r="B402" s="26" t="s">
        <v>36</v>
      </c>
      <c r="C402" s="27">
        <v>2</v>
      </c>
      <c r="D402" s="26" t="s">
        <v>2</v>
      </c>
      <c r="E402" s="28" t="s">
        <v>58</v>
      </c>
      <c r="F402" s="29" t="s">
        <v>7</v>
      </c>
      <c r="G402" s="30">
        <f>G403+G405</f>
        <v>157</v>
      </c>
      <c r="H402" s="30">
        <f t="shared" ref="H402:I402" si="358">H403+H405</f>
        <v>157</v>
      </c>
      <c r="I402" s="30">
        <f t="shared" si="358"/>
        <v>157</v>
      </c>
      <c r="J402" s="30">
        <f>J403+J405</f>
        <v>26.421859999999999</v>
      </c>
      <c r="K402" s="30">
        <f t="shared" ref="K402:L402" si="359">K403+K405</f>
        <v>0</v>
      </c>
      <c r="L402" s="30">
        <f t="shared" si="359"/>
        <v>0</v>
      </c>
      <c r="M402" s="30">
        <f t="shared" si="307"/>
        <v>183.42186000000001</v>
      </c>
      <c r="N402" s="30">
        <f t="shared" si="308"/>
        <v>157</v>
      </c>
      <c r="O402" s="31">
        <f t="shared" si="309"/>
        <v>157</v>
      </c>
      <c r="P402" s="65"/>
      <c r="Q402" s="65"/>
      <c r="R402" s="65"/>
      <c r="S402" s="83">
        <f t="shared" si="345"/>
        <v>183.42186000000001</v>
      </c>
      <c r="T402" s="83">
        <f t="shared" si="346"/>
        <v>157</v>
      </c>
      <c r="U402" s="83">
        <f t="shared" si="347"/>
        <v>157</v>
      </c>
      <c r="V402" s="83">
        <f>V405</f>
        <v>-70</v>
      </c>
      <c r="W402" s="83"/>
      <c r="X402" s="83"/>
      <c r="Y402" s="83">
        <f t="shared" si="321"/>
        <v>113.42186000000001</v>
      </c>
      <c r="Z402" s="83">
        <f t="shared" si="322"/>
        <v>157</v>
      </c>
      <c r="AA402" s="83">
        <f t="shared" si="323"/>
        <v>157</v>
      </c>
    </row>
    <row r="403" spans="1:27" s="3" customFormat="1" ht="45" x14ac:dyDescent="0.2">
      <c r="A403" s="23" t="s">
        <v>6</v>
      </c>
      <c r="B403" s="26" t="s">
        <v>36</v>
      </c>
      <c r="C403" s="27">
        <v>2</v>
      </c>
      <c r="D403" s="26" t="s">
        <v>2</v>
      </c>
      <c r="E403" s="28" t="s">
        <v>58</v>
      </c>
      <c r="F403" s="29">
        <v>100</v>
      </c>
      <c r="G403" s="30">
        <f>G404</f>
        <v>20</v>
      </c>
      <c r="H403" s="30">
        <f t="shared" ref="H403:I403" si="360">H404</f>
        <v>20</v>
      </c>
      <c r="I403" s="30">
        <f t="shared" si="360"/>
        <v>20</v>
      </c>
      <c r="J403" s="30"/>
      <c r="K403" s="30"/>
      <c r="L403" s="30"/>
      <c r="M403" s="30">
        <f t="shared" si="307"/>
        <v>20</v>
      </c>
      <c r="N403" s="30">
        <f t="shared" si="308"/>
        <v>20</v>
      </c>
      <c r="O403" s="31">
        <f t="shared" si="309"/>
        <v>20</v>
      </c>
      <c r="P403" s="65"/>
      <c r="Q403" s="65"/>
      <c r="R403" s="65"/>
      <c r="S403" s="83">
        <f t="shared" si="345"/>
        <v>20</v>
      </c>
      <c r="T403" s="83">
        <f t="shared" si="346"/>
        <v>20</v>
      </c>
      <c r="U403" s="83">
        <f t="shared" si="347"/>
        <v>20</v>
      </c>
      <c r="V403" s="83"/>
      <c r="W403" s="83"/>
      <c r="X403" s="83"/>
      <c r="Y403" s="83">
        <f t="shared" si="321"/>
        <v>20</v>
      </c>
      <c r="Z403" s="83">
        <f t="shared" si="322"/>
        <v>20</v>
      </c>
      <c r="AA403" s="83">
        <f t="shared" si="323"/>
        <v>20</v>
      </c>
    </row>
    <row r="404" spans="1:27" s="3" customFormat="1" ht="22.5" x14ac:dyDescent="0.2">
      <c r="A404" s="23" t="s">
        <v>5</v>
      </c>
      <c r="B404" s="26" t="s">
        <v>36</v>
      </c>
      <c r="C404" s="27">
        <v>2</v>
      </c>
      <c r="D404" s="26" t="s">
        <v>2</v>
      </c>
      <c r="E404" s="28" t="s">
        <v>58</v>
      </c>
      <c r="F404" s="29">
        <v>120</v>
      </c>
      <c r="G404" s="30">
        <v>20</v>
      </c>
      <c r="H404" s="30">
        <v>20</v>
      </c>
      <c r="I404" s="30">
        <v>20</v>
      </c>
      <c r="J404" s="30"/>
      <c r="K404" s="30"/>
      <c r="L404" s="30"/>
      <c r="M404" s="30">
        <f t="shared" si="307"/>
        <v>20</v>
      </c>
      <c r="N404" s="30">
        <f t="shared" si="308"/>
        <v>20</v>
      </c>
      <c r="O404" s="31">
        <f t="shared" si="309"/>
        <v>20</v>
      </c>
      <c r="P404" s="65"/>
      <c r="Q404" s="65"/>
      <c r="R404" s="65"/>
      <c r="S404" s="83">
        <f t="shared" si="345"/>
        <v>20</v>
      </c>
      <c r="T404" s="83">
        <f t="shared" si="346"/>
        <v>20</v>
      </c>
      <c r="U404" s="83">
        <f t="shared" si="347"/>
        <v>20</v>
      </c>
      <c r="V404" s="83"/>
      <c r="W404" s="83"/>
      <c r="X404" s="83"/>
      <c r="Y404" s="83">
        <f t="shared" si="321"/>
        <v>20</v>
      </c>
      <c r="Z404" s="83">
        <f t="shared" si="322"/>
        <v>20</v>
      </c>
      <c r="AA404" s="83">
        <f t="shared" si="323"/>
        <v>20</v>
      </c>
    </row>
    <row r="405" spans="1:27" s="3" customFormat="1" ht="22.5" x14ac:dyDescent="0.2">
      <c r="A405" s="23" t="s">
        <v>14</v>
      </c>
      <c r="B405" s="26" t="s">
        <v>36</v>
      </c>
      <c r="C405" s="27">
        <v>2</v>
      </c>
      <c r="D405" s="26" t="s">
        <v>2</v>
      </c>
      <c r="E405" s="28" t="s">
        <v>58</v>
      </c>
      <c r="F405" s="29">
        <v>200</v>
      </c>
      <c r="G405" s="30">
        <f>G406</f>
        <v>137</v>
      </c>
      <c r="H405" s="30">
        <f t="shared" ref="H405:I405" si="361">H406</f>
        <v>137</v>
      </c>
      <c r="I405" s="30">
        <f t="shared" si="361"/>
        <v>137</v>
      </c>
      <c r="J405" s="30">
        <f>J406</f>
        <v>26.421859999999999</v>
      </c>
      <c r="K405" s="30">
        <f t="shared" ref="K405:L405" si="362">K406</f>
        <v>0</v>
      </c>
      <c r="L405" s="30">
        <f t="shared" si="362"/>
        <v>0</v>
      </c>
      <c r="M405" s="30">
        <f t="shared" si="307"/>
        <v>163.42186000000001</v>
      </c>
      <c r="N405" s="30">
        <f t="shared" si="308"/>
        <v>137</v>
      </c>
      <c r="O405" s="31">
        <f t="shared" si="309"/>
        <v>137</v>
      </c>
      <c r="P405" s="65"/>
      <c r="Q405" s="65"/>
      <c r="R405" s="65"/>
      <c r="S405" s="83">
        <f t="shared" si="345"/>
        <v>163.42186000000001</v>
      </c>
      <c r="T405" s="83">
        <f t="shared" si="346"/>
        <v>137</v>
      </c>
      <c r="U405" s="83">
        <f t="shared" si="347"/>
        <v>137</v>
      </c>
      <c r="V405" s="83">
        <f>V406</f>
        <v>-70</v>
      </c>
      <c r="W405" s="83"/>
      <c r="X405" s="83"/>
      <c r="Y405" s="83">
        <f t="shared" si="321"/>
        <v>93.421860000000009</v>
      </c>
      <c r="Z405" s="83">
        <f t="shared" si="322"/>
        <v>137</v>
      </c>
      <c r="AA405" s="83">
        <f t="shared" si="323"/>
        <v>137</v>
      </c>
    </row>
    <row r="406" spans="1:27" s="3" customFormat="1" ht="22.5" x14ac:dyDescent="0.2">
      <c r="A406" s="23" t="s">
        <v>13</v>
      </c>
      <c r="B406" s="26" t="s">
        <v>36</v>
      </c>
      <c r="C406" s="27">
        <v>2</v>
      </c>
      <c r="D406" s="26" t="s">
        <v>2</v>
      </c>
      <c r="E406" s="28" t="s">
        <v>58</v>
      </c>
      <c r="F406" s="29">
        <v>240</v>
      </c>
      <c r="G406" s="30">
        <v>137</v>
      </c>
      <c r="H406" s="30">
        <v>137</v>
      </c>
      <c r="I406" s="30">
        <v>137</v>
      </c>
      <c r="J406" s="30">
        <v>26.421859999999999</v>
      </c>
      <c r="K406" s="30">
        <v>0</v>
      </c>
      <c r="L406" s="30">
        <v>0</v>
      </c>
      <c r="M406" s="30">
        <f t="shared" si="307"/>
        <v>163.42186000000001</v>
      </c>
      <c r="N406" s="30">
        <f t="shared" si="308"/>
        <v>137</v>
      </c>
      <c r="O406" s="31">
        <f t="shared" si="309"/>
        <v>137</v>
      </c>
      <c r="P406" s="65"/>
      <c r="Q406" s="65"/>
      <c r="R406" s="65"/>
      <c r="S406" s="83">
        <f t="shared" si="345"/>
        <v>163.42186000000001</v>
      </c>
      <c r="T406" s="83">
        <f t="shared" si="346"/>
        <v>137</v>
      </c>
      <c r="U406" s="83">
        <f t="shared" si="347"/>
        <v>137</v>
      </c>
      <c r="V406" s="83">
        <v>-70</v>
      </c>
      <c r="W406" s="83"/>
      <c r="X406" s="83"/>
      <c r="Y406" s="83">
        <f t="shared" si="321"/>
        <v>93.421860000000009</v>
      </c>
      <c r="Z406" s="83">
        <f t="shared" si="322"/>
        <v>137</v>
      </c>
      <c r="AA406" s="83">
        <f t="shared" si="323"/>
        <v>137</v>
      </c>
    </row>
    <row r="407" spans="1:27" s="3" customFormat="1" ht="22.5" x14ac:dyDescent="0.2">
      <c r="A407" s="23" t="s">
        <v>311</v>
      </c>
      <c r="B407" s="26" t="s">
        <v>36</v>
      </c>
      <c r="C407" s="27">
        <v>2</v>
      </c>
      <c r="D407" s="26" t="s">
        <v>2</v>
      </c>
      <c r="E407" s="28" t="s">
        <v>310</v>
      </c>
      <c r="F407" s="29"/>
      <c r="G407" s="30">
        <f t="shared" ref="G407:I407" si="363">G408+G410+G412</f>
        <v>0</v>
      </c>
      <c r="H407" s="30">
        <f t="shared" si="363"/>
        <v>0</v>
      </c>
      <c r="I407" s="30">
        <f t="shared" si="363"/>
        <v>0</v>
      </c>
      <c r="J407" s="30"/>
      <c r="K407" s="30"/>
      <c r="L407" s="30"/>
      <c r="M407" s="30">
        <f t="shared" si="307"/>
        <v>0</v>
      </c>
      <c r="N407" s="30">
        <f t="shared" si="308"/>
        <v>0</v>
      </c>
      <c r="O407" s="31">
        <f t="shared" si="309"/>
        <v>0</v>
      </c>
      <c r="P407" s="65"/>
      <c r="Q407" s="65"/>
      <c r="R407" s="65"/>
      <c r="S407" s="83">
        <f t="shared" si="345"/>
        <v>0</v>
      </c>
      <c r="T407" s="83">
        <f t="shared" si="346"/>
        <v>0</v>
      </c>
      <c r="U407" s="83">
        <f t="shared" si="347"/>
        <v>0</v>
      </c>
      <c r="V407" s="83">
        <f>V408+V412</f>
        <v>723.4</v>
      </c>
      <c r="W407" s="83"/>
      <c r="X407" s="83"/>
      <c r="Y407" s="83">
        <f t="shared" si="321"/>
        <v>723.4</v>
      </c>
      <c r="Z407" s="83">
        <f t="shared" si="322"/>
        <v>0</v>
      </c>
      <c r="AA407" s="83">
        <f t="shared" si="323"/>
        <v>0</v>
      </c>
    </row>
    <row r="408" spans="1:27" s="3" customFormat="1" ht="22.5" x14ac:dyDescent="0.2">
      <c r="A408" s="23" t="s">
        <v>14</v>
      </c>
      <c r="B408" s="26" t="s">
        <v>36</v>
      </c>
      <c r="C408" s="27">
        <v>2</v>
      </c>
      <c r="D408" s="26" t="s">
        <v>2</v>
      </c>
      <c r="E408" s="28" t="s">
        <v>310</v>
      </c>
      <c r="F408" s="29">
        <v>200</v>
      </c>
      <c r="G408" s="30">
        <f t="shared" ref="G408:I408" si="364">G409</f>
        <v>0</v>
      </c>
      <c r="H408" s="30">
        <f t="shared" si="364"/>
        <v>0</v>
      </c>
      <c r="I408" s="30">
        <f t="shared" si="364"/>
        <v>0</v>
      </c>
      <c r="J408" s="30"/>
      <c r="K408" s="30"/>
      <c r="L408" s="30"/>
      <c r="M408" s="30">
        <f t="shared" si="307"/>
        <v>0</v>
      </c>
      <c r="N408" s="30">
        <f t="shared" si="308"/>
        <v>0</v>
      </c>
      <c r="O408" s="31">
        <f t="shared" si="309"/>
        <v>0</v>
      </c>
      <c r="P408" s="65"/>
      <c r="Q408" s="65"/>
      <c r="R408" s="65"/>
      <c r="S408" s="83">
        <f t="shared" si="345"/>
        <v>0</v>
      </c>
      <c r="T408" s="83">
        <f t="shared" si="346"/>
        <v>0</v>
      </c>
      <c r="U408" s="83">
        <f t="shared" si="347"/>
        <v>0</v>
      </c>
      <c r="V408" s="83">
        <f>V409</f>
        <v>435</v>
      </c>
      <c r="W408" s="83"/>
      <c r="X408" s="83"/>
      <c r="Y408" s="83">
        <f t="shared" si="321"/>
        <v>435</v>
      </c>
      <c r="Z408" s="83">
        <f t="shared" si="322"/>
        <v>0</v>
      </c>
      <c r="AA408" s="83">
        <f t="shared" si="323"/>
        <v>0</v>
      </c>
    </row>
    <row r="409" spans="1:27" s="3" customFormat="1" ht="22.5" x14ac:dyDescent="0.2">
      <c r="A409" s="23" t="s">
        <v>13</v>
      </c>
      <c r="B409" s="26" t="s">
        <v>36</v>
      </c>
      <c r="C409" s="27">
        <v>2</v>
      </c>
      <c r="D409" s="26" t="s">
        <v>2</v>
      </c>
      <c r="E409" s="28" t="s">
        <v>310</v>
      </c>
      <c r="F409" s="29">
        <v>240</v>
      </c>
      <c r="G409" s="30"/>
      <c r="H409" s="30"/>
      <c r="I409" s="30">
        <v>0</v>
      </c>
      <c r="J409" s="30"/>
      <c r="K409" s="30"/>
      <c r="L409" s="30"/>
      <c r="M409" s="30">
        <f t="shared" si="307"/>
        <v>0</v>
      </c>
      <c r="N409" s="30">
        <f t="shared" si="308"/>
        <v>0</v>
      </c>
      <c r="O409" s="31">
        <f t="shared" si="309"/>
        <v>0</v>
      </c>
      <c r="P409" s="65"/>
      <c r="Q409" s="65"/>
      <c r="R409" s="65"/>
      <c r="S409" s="83">
        <f t="shared" si="345"/>
        <v>0</v>
      </c>
      <c r="T409" s="83">
        <f t="shared" si="346"/>
        <v>0</v>
      </c>
      <c r="U409" s="83">
        <f t="shared" si="347"/>
        <v>0</v>
      </c>
      <c r="V409" s="83">
        <f>395+40</f>
        <v>435</v>
      </c>
      <c r="W409" s="83"/>
      <c r="X409" s="83"/>
      <c r="Y409" s="83">
        <f t="shared" si="321"/>
        <v>435</v>
      </c>
      <c r="Z409" s="83">
        <f t="shared" si="322"/>
        <v>0</v>
      </c>
      <c r="AA409" s="83">
        <f t="shared" si="323"/>
        <v>0</v>
      </c>
    </row>
    <row r="410" spans="1:27" s="3" customFormat="1" x14ac:dyDescent="0.2">
      <c r="A410" s="23" t="s">
        <v>29</v>
      </c>
      <c r="B410" s="26" t="s">
        <v>36</v>
      </c>
      <c r="C410" s="27">
        <v>2</v>
      </c>
      <c r="D410" s="26" t="s">
        <v>2</v>
      </c>
      <c r="E410" s="28" t="s">
        <v>310</v>
      </c>
      <c r="F410" s="29">
        <v>500</v>
      </c>
      <c r="G410" s="30">
        <f t="shared" ref="G410:I410" si="365">G411</f>
        <v>0</v>
      </c>
      <c r="H410" s="30">
        <f t="shared" si="365"/>
        <v>0</v>
      </c>
      <c r="I410" s="30">
        <f t="shared" si="365"/>
        <v>0</v>
      </c>
      <c r="J410" s="30"/>
      <c r="K410" s="30"/>
      <c r="L410" s="30"/>
      <c r="M410" s="30">
        <f t="shared" si="307"/>
        <v>0</v>
      </c>
      <c r="N410" s="30">
        <f t="shared" si="308"/>
        <v>0</v>
      </c>
      <c r="O410" s="31">
        <f t="shared" si="309"/>
        <v>0</v>
      </c>
      <c r="P410" s="65"/>
      <c r="Q410" s="65"/>
      <c r="R410" s="65"/>
      <c r="S410" s="83">
        <f t="shared" si="345"/>
        <v>0</v>
      </c>
      <c r="T410" s="83">
        <f t="shared" si="346"/>
        <v>0</v>
      </c>
      <c r="U410" s="83">
        <f t="shared" si="347"/>
        <v>0</v>
      </c>
      <c r="V410" s="83"/>
      <c r="W410" s="83"/>
      <c r="X410" s="83"/>
      <c r="Y410" s="83">
        <f t="shared" si="321"/>
        <v>0</v>
      </c>
      <c r="Z410" s="83">
        <f t="shared" si="322"/>
        <v>0</v>
      </c>
      <c r="AA410" s="83">
        <f t="shared" si="323"/>
        <v>0</v>
      </c>
    </row>
    <row r="411" spans="1:27" s="3" customFormat="1" x14ac:dyDescent="0.2">
      <c r="A411" s="23" t="s">
        <v>28</v>
      </c>
      <c r="B411" s="26" t="s">
        <v>36</v>
      </c>
      <c r="C411" s="27">
        <v>2</v>
      </c>
      <c r="D411" s="26" t="s">
        <v>2</v>
      </c>
      <c r="E411" s="28" t="s">
        <v>310</v>
      </c>
      <c r="F411" s="29">
        <v>540</v>
      </c>
      <c r="G411" s="30"/>
      <c r="H411" s="30"/>
      <c r="I411" s="30">
        <v>0</v>
      </c>
      <c r="J411" s="30"/>
      <c r="K411" s="30"/>
      <c r="L411" s="30"/>
      <c r="M411" s="30">
        <f t="shared" si="307"/>
        <v>0</v>
      </c>
      <c r="N411" s="30">
        <f t="shared" si="308"/>
        <v>0</v>
      </c>
      <c r="O411" s="31">
        <f t="shared" si="309"/>
        <v>0</v>
      </c>
      <c r="P411" s="65"/>
      <c r="Q411" s="65"/>
      <c r="R411" s="65"/>
      <c r="S411" s="83">
        <f t="shared" si="345"/>
        <v>0</v>
      </c>
      <c r="T411" s="83">
        <f t="shared" si="346"/>
        <v>0</v>
      </c>
      <c r="U411" s="83">
        <f t="shared" si="347"/>
        <v>0</v>
      </c>
      <c r="V411" s="83"/>
      <c r="W411" s="83"/>
      <c r="X411" s="83"/>
      <c r="Y411" s="83">
        <f t="shared" si="321"/>
        <v>0</v>
      </c>
      <c r="Z411" s="83">
        <f t="shared" si="322"/>
        <v>0</v>
      </c>
      <c r="AA411" s="83">
        <f t="shared" si="323"/>
        <v>0</v>
      </c>
    </row>
    <row r="412" spans="1:27" s="3" customFormat="1" ht="22.5" x14ac:dyDescent="0.2">
      <c r="A412" s="23" t="s">
        <v>81</v>
      </c>
      <c r="B412" s="26" t="s">
        <v>36</v>
      </c>
      <c r="C412" s="27">
        <v>2</v>
      </c>
      <c r="D412" s="26" t="s">
        <v>2</v>
      </c>
      <c r="E412" s="28" t="s">
        <v>310</v>
      </c>
      <c r="F412" s="29">
        <v>600</v>
      </c>
      <c r="G412" s="30">
        <f t="shared" ref="G412:I412" si="366">G413</f>
        <v>0</v>
      </c>
      <c r="H412" s="30">
        <f t="shared" si="366"/>
        <v>0</v>
      </c>
      <c r="I412" s="30">
        <f t="shared" si="366"/>
        <v>0</v>
      </c>
      <c r="J412" s="30"/>
      <c r="K412" s="30"/>
      <c r="L412" s="30"/>
      <c r="M412" s="30">
        <f t="shared" si="307"/>
        <v>0</v>
      </c>
      <c r="N412" s="30">
        <f t="shared" si="308"/>
        <v>0</v>
      </c>
      <c r="O412" s="31">
        <f t="shared" si="309"/>
        <v>0</v>
      </c>
      <c r="P412" s="65"/>
      <c r="Q412" s="65"/>
      <c r="R412" s="65"/>
      <c r="S412" s="83">
        <f t="shared" si="345"/>
        <v>0</v>
      </c>
      <c r="T412" s="83">
        <f t="shared" si="346"/>
        <v>0</v>
      </c>
      <c r="U412" s="83">
        <f t="shared" si="347"/>
        <v>0</v>
      </c>
      <c r="V412" s="83">
        <f>V413</f>
        <v>288.39999999999998</v>
      </c>
      <c r="W412" s="83"/>
      <c r="X412" s="83"/>
      <c r="Y412" s="83">
        <f t="shared" si="321"/>
        <v>288.39999999999998</v>
      </c>
      <c r="Z412" s="83">
        <f t="shared" si="322"/>
        <v>0</v>
      </c>
      <c r="AA412" s="83">
        <f t="shared" si="323"/>
        <v>0</v>
      </c>
    </row>
    <row r="413" spans="1:27" s="3" customFormat="1" x14ac:dyDescent="0.2">
      <c r="A413" s="23" t="s">
        <v>155</v>
      </c>
      <c r="B413" s="26" t="s">
        <v>36</v>
      </c>
      <c r="C413" s="27">
        <v>2</v>
      </c>
      <c r="D413" s="26" t="s">
        <v>2</v>
      </c>
      <c r="E413" s="28" t="s">
        <v>310</v>
      </c>
      <c r="F413" s="29">
        <v>610</v>
      </c>
      <c r="G413" s="30"/>
      <c r="H413" s="30"/>
      <c r="I413" s="30">
        <v>0</v>
      </c>
      <c r="J413" s="30"/>
      <c r="K413" s="30"/>
      <c r="L413" s="30"/>
      <c r="M413" s="30">
        <f t="shared" si="307"/>
        <v>0</v>
      </c>
      <c r="N413" s="30">
        <f t="shared" si="308"/>
        <v>0</v>
      </c>
      <c r="O413" s="31">
        <f t="shared" si="309"/>
        <v>0</v>
      </c>
      <c r="P413" s="65"/>
      <c r="Q413" s="65"/>
      <c r="R413" s="65"/>
      <c r="S413" s="83">
        <f t="shared" si="345"/>
        <v>0</v>
      </c>
      <c r="T413" s="83">
        <f t="shared" si="346"/>
        <v>0</v>
      </c>
      <c r="U413" s="83">
        <f t="shared" si="347"/>
        <v>0</v>
      </c>
      <c r="V413" s="83">
        <f>258.4+30</f>
        <v>288.39999999999998</v>
      </c>
      <c r="W413" s="83"/>
      <c r="X413" s="83"/>
      <c r="Y413" s="83">
        <f t="shared" si="321"/>
        <v>288.39999999999998</v>
      </c>
      <c r="Z413" s="83">
        <f t="shared" si="322"/>
        <v>0</v>
      </c>
      <c r="AA413" s="83">
        <f t="shared" si="323"/>
        <v>0</v>
      </c>
    </row>
    <row r="414" spans="1:27" s="3" customFormat="1" ht="22.5" x14ac:dyDescent="0.2">
      <c r="A414" s="34" t="s">
        <v>345</v>
      </c>
      <c r="B414" s="37">
        <v>6</v>
      </c>
      <c r="C414" s="38">
        <v>3</v>
      </c>
      <c r="D414" s="37">
        <v>0</v>
      </c>
      <c r="E414" s="39">
        <v>0</v>
      </c>
      <c r="F414" s="40"/>
      <c r="G414" s="41">
        <f>G415+G418+G421+G424+G435+G438+G441+G444+G447</f>
        <v>7884.5</v>
      </c>
      <c r="H414" s="41">
        <f t="shared" ref="H414:I414" si="367">H415+H418+H421+H424+H435+H438+H441+H444+H447</f>
        <v>8089.1</v>
      </c>
      <c r="I414" s="41">
        <f t="shared" si="367"/>
        <v>8265.2000000000007</v>
      </c>
      <c r="J414" s="41">
        <f>J444+J418+J447+J429</f>
        <v>958.29394000000002</v>
      </c>
      <c r="K414" s="41">
        <f t="shared" ref="K414:L414" si="368">K444+K418+K447+K429</f>
        <v>121.53794999999998</v>
      </c>
      <c r="L414" s="41">
        <f t="shared" si="368"/>
        <v>123.81634000000001</v>
      </c>
      <c r="M414" s="41">
        <f t="shared" ref="M414:M490" si="369">G414+J414</f>
        <v>8842.7939399999996</v>
      </c>
      <c r="N414" s="41">
        <f t="shared" ref="N414:N490" si="370">H414+K414</f>
        <v>8210.6379500000003</v>
      </c>
      <c r="O414" s="42">
        <f t="shared" ref="O414:O490" si="371">I414+L414</f>
        <v>8389.0163400000001</v>
      </c>
      <c r="P414" s="66"/>
      <c r="Q414" s="66"/>
      <c r="R414" s="66"/>
      <c r="S414" s="64">
        <f t="shared" si="345"/>
        <v>8842.7939399999996</v>
      </c>
      <c r="T414" s="64">
        <f t="shared" si="346"/>
        <v>8210.6379500000003</v>
      </c>
      <c r="U414" s="64">
        <f t="shared" si="347"/>
        <v>8389.0163400000001</v>
      </c>
      <c r="V414" s="64">
        <f>V429</f>
        <v>1000</v>
      </c>
      <c r="W414" s="64"/>
      <c r="X414" s="64"/>
      <c r="Y414" s="64">
        <f t="shared" si="321"/>
        <v>9842.7939399999996</v>
      </c>
      <c r="Z414" s="64">
        <f t="shared" si="322"/>
        <v>8210.6379500000003</v>
      </c>
      <c r="AA414" s="64">
        <f t="shared" si="323"/>
        <v>8389.0163400000001</v>
      </c>
    </row>
    <row r="415" spans="1:27" s="3" customFormat="1" ht="22.5" x14ac:dyDescent="0.2">
      <c r="A415" s="23" t="s">
        <v>274</v>
      </c>
      <c r="B415" s="26" t="s">
        <v>36</v>
      </c>
      <c r="C415" s="27">
        <v>3</v>
      </c>
      <c r="D415" s="26">
        <v>0</v>
      </c>
      <c r="E415" s="28">
        <v>78730</v>
      </c>
      <c r="F415" s="29"/>
      <c r="G415" s="30">
        <f t="shared" ref="G415:I415" si="372">G416</f>
        <v>48.1</v>
      </c>
      <c r="H415" s="30">
        <f t="shared" si="372"/>
        <v>99.9</v>
      </c>
      <c r="I415" s="30">
        <f t="shared" si="372"/>
        <v>103.9</v>
      </c>
      <c r="J415" s="30"/>
      <c r="K415" s="30"/>
      <c r="L415" s="30"/>
      <c r="M415" s="30">
        <f t="shared" si="369"/>
        <v>48.1</v>
      </c>
      <c r="N415" s="30">
        <f t="shared" si="370"/>
        <v>99.9</v>
      </c>
      <c r="O415" s="31">
        <f t="shared" si="371"/>
        <v>103.9</v>
      </c>
      <c r="P415" s="65"/>
      <c r="Q415" s="65"/>
      <c r="R415" s="65"/>
      <c r="S415" s="83">
        <f t="shared" si="345"/>
        <v>48.1</v>
      </c>
      <c r="T415" s="83">
        <f t="shared" si="346"/>
        <v>99.9</v>
      </c>
      <c r="U415" s="83">
        <f t="shared" si="347"/>
        <v>103.9</v>
      </c>
      <c r="V415" s="83"/>
      <c r="W415" s="83"/>
      <c r="X415" s="83"/>
      <c r="Y415" s="83">
        <f t="shared" si="321"/>
        <v>48.1</v>
      </c>
      <c r="Z415" s="83">
        <f t="shared" si="322"/>
        <v>99.9</v>
      </c>
      <c r="AA415" s="83">
        <f t="shared" si="323"/>
        <v>103.9</v>
      </c>
    </row>
    <row r="416" spans="1:27" s="3" customFormat="1" x14ac:dyDescent="0.2">
      <c r="A416" s="23" t="s">
        <v>40</v>
      </c>
      <c r="B416" s="26" t="s">
        <v>36</v>
      </c>
      <c r="C416" s="27">
        <v>3</v>
      </c>
      <c r="D416" s="26">
        <v>0</v>
      </c>
      <c r="E416" s="28">
        <v>78730</v>
      </c>
      <c r="F416" s="29">
        <v>300</v>
      </c>
      <c r="G416" s="30">
        <f t="shared" ref="G416:I416" si="373">G417</f>
        <v>48.1</v>
      </c>
      <c r="H416" s="30">
        <f t="shared" si="373"/>
        <v>99.9</v>
      </c>
      <c r="I416" s="30">
        <f t="shared" si="373"/>
        <v>103.9</v>
      </c>
      <c r="J416" s="30"/>
      <c r="K416" s="30"/>
      <c r="L416" s="30"/>
      <c r="M416" s="30">
        <f t="shared" si="369"/>
        <v>48.1</v>
      </c>
      <c r="N416" s="30">
        <f t="shared" si="370"/>
        <v>99.9</v>
      </c>
      <c r="O416" s="31">
        <f t="shared" si="371"/>
        <v>103.9</v>
      </c>
      <c r="P416" s="65"/>
      <c r="Q416" s="65"/>
      <c r="R416" s="65"/>
      <c r="S416" s="83">
        <f t="shared" si="345"/>
        <v>48.1</v>
      </c>
      <c r="T416" s="83">
        <f t="shared" si="346"/>
        <v>99.9</v>
      </c>
      <c r="U416" s="83">
        <f t="shared" si="347"/>
        <v>103.9</v>
      </c>
      <c r="V416" s="83"/>
      <c r="W416" s="83"/>
      <c r="X416" s="83"/>
      <c r="Y416" s="83">
        <f t="shared" si="321"/>
        <v>48.1</v>
      </c>
      <c r="Z416" s="83">
        <f t="shared" si="322"/>
        <v>99.9</v>
      </c>
      <c r="AA416" s="83">
        <f t="shared" si="323"/>
        <v>103.9</v>
      </c>
    </row>
    <row r="417" spans="1:27" s="3" customFormat="1" ht="22.5" x14ac:dyDescent="0.2">
      <c r="A417" s="23" t="s">
        <v>44</v>
      </c>
      <c r="B417" s="26" t="s">
        <v>36</v>
      </c>
      <c r="C417" s="27">
        <v>3</v>
      </c>
      <c r="D417" s="26">
        <v>0</v>
      </c>
      <c r="E417" s="28">
        <v>78730</v>
      </c>
      <c r="F417" s="29">
        <v>320</v>
      </c>
      <c r="G417" s="30">
        <v>48.1</v>
      </c>
      <c r="H417" s="30">
        <v>99.9</v>
      </c>
      <c r="I417" s="30">
        <v>103.9</v>
      </c>
      <c r="J417" s="30"/>
      <c r="K417" s="30"/>
      <c r="L417" s="30"/>
      <c r="M417" s="30">
        <f t="shared" si="369"/>
        <v>48.1</v>
      </c>
      <c r="N417" s="30">
        <f t="shared" si="370"/>
        <v>99.9</v>
      </c>
      <c r="O417" s="31">
        <f t="shared" si="371"/>
        <v>103.9</v>
      </c>
      <c r="P417" s="65"/>
      <c r="Q417" s="65"/>
      <c r="R417" s="65"/>
      <c r="S417" s="83">
        <f t="shared" si="345"/>
        <v>48.1</v>
      </c>
      <c r="T417" s="83">
        <f t="shared" si="346"/>
        <v>99.9</v>
      </c>
      <c r="U417" s="83">
        <f t="shared" si="347"/>
        <v>103.9</v>
      </c>
      <c r="V417" s="83"/>
      <c r="W417" s="83"/>
      <c r="X417" s="83"/>
      <c r="Y417" s="83">
        <f t="shared" si="321"/>
        <v>48.1</v>
      </c>
      <c r="Z417" s="83">
        <f t="shared" si="322"/>
        <v>99.9</v>
      </c>
      <c r="AA417" s="83">
        <f t="shared" si="323"/>
        <v>103.9</v>
      </c>
    </row>
    <row r="418" spans="1:27" s="3" customFormat="1" ht="45" x14ac:dyDescent="0.2">
      <c r="A418" s="23" t="s">
        <v>104</v>
      </c>
      <c r="B418" s="26" t="s">
        <v>36</v>
      </c>
      <c r="C418" s="27">
        <v>3</v>
      </c>
      <c r="D418" s="26" t="s">
        <v>2</v>
      </c>
      <c r="E418" s="28" t="s">
        <v>105</v>
      </c>
      <c r="F418" s="29" t="s">
        <v>7</v>
      </c>
      <c r="G418" s="30">
        <f t="shared" ref="G418:I418" si="374">G419</f>
        <v>2757</v>
      </c>
      <c r="H418" s="30">
        <f t="shared" si="374"/>
        <v>2680.9</v>
      </c>
      <c r="I418" s="30">
        <f t="shared" si="374"/>
        <v>2680.9</v>
      </c>
      <c r="J418" s="30">
        <f>J419</f>
        <v>6.0162800000000001</v>
      </c>
      <c r="K418" s="30">
        <f t="shared" ref="K418:L419" si="375">K419</f>
        <v>-13.475440000000001</v>
      </c>
      <c r="L418" s="30">
        <f t="shared" si="375"/>
        <v>-13.73563</v>
      </c>
      <c r="M418" s="30">
        <f t="shared" si="369"/>
        <v>2763.0162799999998</v>
      </c>
      <c r="N418" s="30">
        <f t="shared" si="370"/>
        <v>2667.4245599999999</v>
      </c>
      <c r="O418" s="31">
        <f t="shared" si="371"/>
        <v>2667.16437</v>
      </c>
      <c r="P418" s="65"/>
      <c r="Q418" s="65"/>
      <c r="R418" s="65"/>
      <c r="S418" s="83">
        <f t="shared" si="345"/>
        <v>2763.0162799999998</v>
      </c>
      <c r="T418" s="83">
        <f t="shared" si="346"/>
        <v>2667.4245599999999</v>
      </c>
      <c r="U418" s="83">
        <f t="shared" si="347"/>
        <v>2667.16437</v>
      </c>
      <c r="V418" s="83"/>
      <c r="W418" s="83"/>
      <c r="X418" s="83"/>
      <c r="Y418" s="83">
        <f t="shared" si="321"/>
        <v>2763.0162799999998</v>
      </c>
      <c r="Z418" s="83">
        <f t="shared" si="322"/>
        <v>2667.4245599999999</v>
      </c>
      <c r="AA418" s="83">
        <f t="shared" si="323"/>
        <v>2667.16437</v>
      </c>
    </row>
    <row r="419" spans="1:27" s="3" customFormat="1" ht="22.5" x14ac:dyDescent="0.2">
      <c r="A419" s="23" t="s">
        <v>103</v>
      </c>
      <c r="B419" s="26" t="s">
        <v>36</v>
      </c>
      <c r="C419" s="27">
        <v>3</v>
      </c>
      <c r="D419" s="26" t="s">
        <v>2</v>
      </c>
      <c r="E419" s="28" t="s">
        <v>105</v>
      </c>
      <c r="F419" s="29">
        <v>400</v>
      </c>
      <c r="G419" s="30">
        <f t="shared" ref="G419:I419" si="376">G420</f>
        <v>2757</v>
      </c>
      <c r="H419" s="30">
        <f t="shared" si="376"/>
        <v>2680.9</v>
      </c>
      <c r="I419" s="30">
        <f t="shared" si="376"/>
        <v>2680.9</v>
      </c>
      <c r="J419" s="30">
        <f>J420</f>
        <v>6.0162800000000001</v>
      </c>
      <c r="K419" s="30">
        <f t="shared" si="375"/>
        <v>-13.475440000000001</v>
      </c>
      <c r="L419" s="30">
        <f t="shared" si="375"/>
        <v>-13.73563</v>
      </c>
      <c r="M419" s="30">
        <f t="shared" si="369"/>
        <v>2763.0162799999998</v>
      </c>
      <c r="N419" s="30">
        <f t="shared" si="370"/>
        <v>2667.4245599999999</v>
      </c>
      <c r="O419" s="31">
        <f t="shared" si="371"/>
        <v>2667.16437</v>
      </c>
      <c r="P419" s="65"/>
      <c r="Q419" s="65"/>
      <c r="R419" s="65"/>
      <c r="S419" s="83">
        <f t="shared" si="345"/>
        <v>2763.0162799999998</v>
      </c>
      <c r="T419" s="83">
        <f t="shared" si="346"/>
        <v>2667.4245599999999</v>
      </c>
      <c r="U419" s="83">
        <f t="shared" si="347"/>
        <v>2667.16437</v>
      </c>
      <c r="V419" s="83"/>
      <c r="W419" s="83"/>
      <c r="X419" s="83"/>
      <c r="Y419" s="83">
        <f t="shared" si="321"/>
        <v>2763.0162799999998</v>
      </c>
      <c r="Z419" s="83">
        <f t="shared" si="322"/>
        <v>2667.4245599999999</v>
      </c>
      <c r="AA419" s="83">
        <f t="shared" si="323"/>
        <v>2667.16437</v>
      </c>
    </row>
    <row r="420" spans="1:27" s="3" customFormat="1" x14ac:dyDescent="0.2">
      <c r="A420" s="23" t="s">
        <v>102</v>
      </c>
      <c r="B420" s="26" t="s">
        <v>36</v>
      </c>
      <c r="C420" s="27">
        <v>3</v>
      </c>
      <c r="D420" s="26" t="s">
        <v>2</v>
      </c>
      <c r="E420" s="28" t="s">
        <v>105</v>
      </c>
      <c r="F420" s="29">
        <v>410</v>
      </c>
      <c r="G420" s="30">
        <v>2757</v>
      </c>
      <c r="H420" s="30">
        <v>2680.9</v>
      </c>
      <c r="I420" s="30">
        <v>2680.9</v>
      </c>
      <c r="J420" s="30">
        <v>6.0162800000000001</v>
      </c>
      <c r="K420" s="30">
        <v>-13.475440000000001</v>
      </c>
      <c r="L420" s="30">
        <v>-13.73563</v>
      </c>
      <c r="M420" s="30">
        <f t="shared" si="369"/>
        <v>2763.0162799999998</v>
      </c>
      <c r="N420" s="30">
        <f t="shared" si="370"/>
        <v>2667.4245599999999</v>
      </c>
      <c r="O420" s="31">
        <f t="shared" si="371"/>
        <v>2667.16437</v>
      </c>
      <c r="P420" s="65"/>
      <c r="Q420" s="65"/>
      <c r="R420" s="65"/>
      <c r="S420" s="83">
        <f t="shared" si="345"/>
        <v>2763.0162799999998</v>
      </c>
      <c r="T420" s="83">
        <f t="shared" si="346"/>
        <v>2667.4245599999999</v>
      </c>
      <c r="U420" s="83">
        <f t="shared" si="347"/>
        <v>2667.16437</v>
      </c>
      <c r="V420" s="83"/>
      <c r="W420" s="83"/>
      <c r="X420" s="83"/>
      <c r="Y420" s="83">
        <f t="shared" si="321"/>
        <v>2763.0162799999998</v>
      </c>
      <c r="Z420" s="83">
        <f t="shared" si="322"/>
        <v>2667.4245599999999</v>
      </c>
      <c r="AA420" s="83">
        <f t="shared" si="323"/>
        <v>2667.16437</v>
      </c>
    </row>
    <row r="421" spans="1:27" s="3" customFormat="1" ht="45" x14ac:dyDescent="0.2">
      <c r="A421" s="23" t="s">
        <v>51</v>
      </c>
      <c r="B421" s="26" t="s">
        <v>36</v>
      </c>
      <c r="C421" s="27">
        <v>3</v>
      </c>
      <c r="D421" s="26" t="s">
        <v>2</v>
      </c>
      <c r="E421" s="28" t="s">
        <v>50</v>
      </c>
      <c r="F421" s="29" t="s">
        <v>7</v>
      </c>
      <c r="G421" s="30">
        <f t="shared" ref="G421:I421" si="377">G422</f>
        <v>41.4</v>
      </c>
      <c r="H421" s="30">
        <f t="shared" si="377"/>
        <v>41.4</v>
      </c>
      <c r="I421" s="30">
        <f t="shared" si="377"/>
        <v>41.4</v>
      </c>
      <c r="J421" s="30"/>
      <c r="K421" s="30"/>
      <c r="L421" s="30"/>
      <c r="M421" s="30">
        <f t="shared" si="369"/>
        <v>41.4</v>
      </c>
      <c r="N421" s="30">
        <f t="shared" si="370"/>
        <v>41.4</v>
      </c>
      <c r="O421" s="31">
        <f t="shared" si="371"/>
        <v>41.4</v>
      </c>
      <c r="P421" s="65"/>
      <c r="Q421" s="65"/>
      <c r="R421" s="65"/>
      <c r="S421" s="83">
        <f t="shared" si="345"/>
        <v>41.4</v>
      </c>
      <c r="T421" s="83">
        <f t="shared" si="346"/>
        <v>41.4</v>
      </c>
      <c r="U421" s="83">
        <f t="shared" si="347"/>
        <v>41.4</v>
      </c>
      <c r="V421" s="83"/>
      <c r="W421" s="83"/>
      <c r="X421" s="83"/>
      <c r="Y421" s="83">
        <f t="shared" si="321"/>
        <v>41.4</v>
      </c>
      <c r="Z421" s="83">
        <f t="shared" si="322"/>
        <v>41.4</v>
      </c>
      <c r="AA421" s="83">
        <f t="shared" si="323"/>
        <v>41.4</v>
      </c>
    </row>
    <row r="422" spans="1:27" s="3" customFormat="1" x14ac:dyDescent="0.2">
      <c r="A422" s="23" t="s">
        <v>40</v>
      </c>
      <c r="B422" s="26" t="s">
        <v>36</v>
      </c>
      <c r="C422" s="27">
        <v>3</v>
      </c>
      <c r="D422" s="26" t="s">
        <v>2</v>
      </c>
      <c r="E422" s="28" t="s">
        <v>50</v>
      </c>
      <c r="F422" s="29">
        <v>300</v>
      </c>
      <c r="G422" s="30">
        <f t="shared" ref="G422:I422" si="378">G423</f>
        <v>41.4</v>
      </c>
      <c r="H422" s="30">
        <f t="shared" si="378"/>
        <v>41.4</v>
      </c>
      <c r="I422" s="30">
        <f t="shared" si="378"/>
        <v>41.4</v>
      </c>
      <c r="J422" s="30"/>
      <c r="K422" s="30"/>
      <c r="L422" s="30"/>
      <c r="M422" s="30">
        <f t="shared" si="369"/>
        <v>41.4</v>
      </c>
      <c r="N422" s="30">
        <f t="shared" si="370"/>
        <v>41.4</v>
      </c>
      <c r="O422" s="31">
        <f t="shared" si="371"/>
        <v>41.4</v>
      </c>
      <c r="P422" s="65"/>
      <c r="Q422" s="65"/>
      <c r="R422" s="65"/>
      <c r="S422" s="83">
        <f t="shared" si="345"/>
        <v>41.4</v>
      </c>
      <c r="T422" s="83">
        <f t="shared" si="346"/>
        <v>41.4</v>
      </c>
      <c r="U422" s="83">
        <f t="shared" si="347"/>
        <v>41.4</v>
      </c>
      <c r="V422" s="83"/>
      <c r="W422" s="83"/>
      <c r="X422" s="83"/>
      <c r="Y422" s="83">
        <f t="shared" si="321"/>
        <v>41.4</v>
      </c>
      <c r="Z422" s="83">
        <f t="shared" si="322"/>
        <v>41.4</v>
      </c>
      <c r="AA422" s="83">
        <f t="shared" si="323"/>
        <v>41.4</v>
      </c>
    </row>
    <row r="423" spans="1:27" s="3" customFormat="1" ht="22.5" x14ac:dyDescent="0.2">
      <c r="A423" s="23" t="s">
        <v>44</v>
      </c>
      <c r="B423" s="26" t="s">
        <v>36</v>
      </c>
      <c r="C423" s="27">
        <v>3</v>
      </c>
      <c r="D423" s="26" t="s">
        <v>2</v>
      </c>
      <c r="E423" s="28" t="s">
        <v>50</v>
      </c>
      <c r="F423" s="29">
        <v>320</v>
      </c>
      <c r="G423" s="30">
        <v>41.4</v>
      </c>
      <c r="H423" s="30">
        <v>41.4</v>
      </c>
      <c r="I423" s="30">
        <v>41.4</v>
      </c>
      <c r="J423" s="30"/>
      <c r="K423" s="30"/>
      <c r="L423" s="30"/>
      <c r="M423" s="30">
        <f t="shared" si="369"/>
        <v>41.4</v>
      </c>
      <c r="N423" s="30">
        <f t="shared" si="370"/>
        <v>41.4</v>
      </c>
      <c r="O423" s="31">
        <f t="shared" si="371"/>
        <v>41.4</v>
      </c>
      <c r="P423" s="65"/>
      <c r="Q423" s="65"/>
      <c r="R423" s="65"/>
      <c r="S423" s="83">
        <f t="shared" si="345"/>
        <v>41.4</v>
      </c>
      <c r="T423" s="83">
        <f t="shared" si="346"/>
        <v>41.4</v>
      </c>
      <c r="U423" s="83">
        <f t="shared" si="347"/>
        <v>41.4</v>
      </c>
      <c r="V423" s="83"/>
      <c r="W423" s="83"/>
      <c r="X423" s="83"/>
      <c r="Y423" s="83">
        <f t="shared" si="321"/>
        <v>41.4</v>
      </c>
      <c r="Z423" s="83">
        <f t="shared" si="322"/>
        <v>41.4</v>
      </c>
      <c r="AA423" s="83">
        <f t="shared" si="323"/>
        <v>41.4</v>
      </c>
    </row>
    <row r="424" spans="1:27" s="3" customFormat="1" x14ac:dyDescent="0.2">
      <c r="A424" s="23" t="s">
        <v>46</v>
      </c>
      <c r="B424" s="26" t="s">
        <v>36</v>
      </c>
      <c r="C424" s="27">
        <v>3</v>
      </c>
      <c r="D424" s="26" t="s">
        <v>2</v>
      </c>
      <c r="E424" s="28">
        <v>80540</v>
      </c>
      <c r="F424" s="29"/>
      <c r="G424" s="30">
        <f>G425+G427</f>
        <v>90.8</v>
      </c>
      <c r="H424" s="30">
        <f t="shared" ref="H424:I424" si="379">H425+H427</f>
        <v>90.8</v>
      </c>
      <c r="I424" s="30">
        <f t="shared" si="379"/>
        <v>90.8</v>
      </c>
      <c r="J424" s="30"/>
      <c r="K424" s="30"/>
      <c r="L424" s="30"/>
      <c r="M424" s="30">
        <f t="shared" si="369"/>
        <v>90.8</v>
      </c>
      <c r="N424" s="30">
        <f t="shared" si="370"/>
        <v>90.8</v>
      </c>
      <c r="O424" s="31">
        <f t="shared" si="371"/>
        <v>90.8</v>
      </c>
      <c r="P424" s="65"/>
      <c r="Q424" s="65"/>
      <c r="R424" s="65"/>
      <c r="S424" s="83">
        <f t="shared" si="345"/>
        <v>90.8</v>
      </c>
      <c r="T424" s="83">
        <f t="shared" si="346"/>
        <v>90.8</v>
      </c>
      <c r="U424" s="83">
        <f t="shared" si="347"/>
        <v>90.8</v>
      </c>
      <c r="V424" s="83"/>
      <c r="W424" s="83"/>
      <c r="X424" s="83"/>
      <c r="Y424" s="83">
        <f t="shared" si="321"/>
        <v>90.8</v>
      </c>
      <c r="Z424" s="83">
        <f t="shared" si="322"/>
        <v>90.8</v>
      </c>
      <c r="AA424" s="83">
        <f t="shared" si="323"/>
        <v>90.8</v>
      </c>
    </row>
    <row r="425" spans="1:27" s="3" customFormat="1" ht="22.5" x14ac:dyDescent="0.2">
      <c r="A425" s="23" t="s">
        <v>14</v>
      </c>
      <c r="B425" s="26" t="s">
        <v>36</v>
      </c>
      <c r="C425" s="27">
        <v>3</v>
      </c>
      <c r="D425" s="26" t="s">
        <v>2</v>
      </c>
      <c r="E425" s="28" t="s">
        <v>45</v>
      </c>
      <c r="F425" s="29">
        <v>200</v>
      </c>
      <c r="G425" s="30">
        <f>G426</f>
        <v>79</v>
      </c>
      <c r="H425" s="30">
        <f t="shared" ref="H425:I425" si="380">H426</f>
        <v>79</v>
      </c>
      <c r="I425" s="30">
        <f t="shared" si="380"/>
        <v>79</v>
      </c>
      <c r="J425" s="30"/>
      <c r="K425" s="30"/>
      <c r="L425" s="30"/>
      <c r="M425" s="30">
        <f t="shared" si="369"/>
        <v>79</v>
      </c>
      <c r="N425" s="30">
        <f t="shared" si="370"/>
        <v>79</v>
      </c>
      <c r="O425" s="31">
        <f t="shared" si="371"/>
        <v>79</v>
      </c>
      <c r="P425" s="65"/>
      <c r="Q425" s="65"/>
      <c r="R425" s="65"/>
      <c r="S425" s="83">
        <f t="shared" si="345"/>
        <v>79</v>
      </c>
      <c r="T425" s="83">
        <f t="shared" si="346"/>
        <v>79</v>
      </c>
      <c r="U425" s="83">
        <f t="shared" si="347"/>
        <v>79</v>
      </c>
      <c r="V425" s="83"/>
      <c r="W425" s="83"/>
      <c r="X425" s="83"/>
      <c r="Y425" s="83">
        <f t="shared" si="321"/>
        <v>79</v>
      </c>
      <c r="Z425" s="83">
        <f t="shared" si="322"/>
        <v>79</v>
      </c>
      <c r="AA425" s="83">
        <f t="shared" si="323"/>
        <v>79</v>
      </c>
    </row>
    <row r="426" spans="1:27" s="3" customFormat="1" ht="22.5" x14ac:dyDescent="0.2">
      <c r="A426" s="23" t="s">
        <v>13</v>
      </c>
      <c r="B426" s="26" t="s">
        <v>36</v>
      </c>
      <c r="C426" s="27">
        <v>3</v>
      </c>
      <c r="D426" s="26" t="s">
        <v>2</v>
      </c>
      <c r="E426" s="28" t="s">
        <v>45</v>
      </c>
      <c r="F426" s="29">
        <v>240</v>
      </c>
      <c r="G426" s="30">
        <v>79</v>
      </c>
      <c r="H426" s="30">
        <v>79</v>
      </c>
      <c r="I426" s="30">
        <v>79</v>
      </c>
      <c r="J426" s="30"/>
      <c r="K426" s="30"/>
      <c r="L426" s="30"/>
      <c r="M426" s="30">
        <f t="shared" si="369"/>
        <v>79</v>
      </c>
      <c r="N426" s="30">
        <f t="shared" si="370"/>
        <v>79</v>
      </c>
      <c r="O426" s="31">
        <f t="shared" si="371"/>
        <v>79</v>
      </c>
      <c r="P426" s="65"/>
      <c r="Q426" s="65"/>
      <c r="R426" s="65"/>
      <c r="S426" s="83">
        <f t="shared" si="345"/>
        <v>79</v>
      </c>
      <c r="T426" s="83">
        <f t="shared" si="346"/>
        <v>79</v>
      </c>
      <c r="U426" s="83">
        <f t="shared" si="347"/>
        <v>79</v>
      </c>
      <c r="V426" s="83"/>
      <c r="W426" s="83"/>
      <c r="X426" s="83"/>
      <c r="Y426" s="83">
        <f t="shared" si="321"/>
        <v>79</v>
      </c>
      <c r="Z426" s="83">
        <f t="shared" si="322"/>
        <v>79</v>
      </c>
      <c r="AA426" s="83">
        <f t="shared" si="323"/>
        <v>79</v>
      </c>
    </row>
    <row r="427" spans="1:27" s="3" customFormat="1" x14ac:dyDescent="0.2">
      <c r="A427" s="23" t="s">
        <v>40</v>
      </c>
      <c r="B427" s="26" t="s">
        <v>36</v>
      </c>
      <c r="C427" s="27">
        <v>3</v>
      </c>
      <c r="D427" s="26" t="s">
        <v>2</v>
      </c>
      <c r="E427" s="28" t="s">
        <v>45</v>
      </c>
      <c r="F427" s="29">
        <v>300</v>
      </c>
      <c r="G427" s="30">
        <f>G428</f>
        <v>11.8</v>
      </c>
      <c r="H427" s="30">
        <f t="shared" ref="H427:I427" si="381">H428</f>
        <v>11.8</v>
      </c>
      <c r="I427" s="30">
        <f t="shared" si="381"/>
        <v>11.8</v>
      </c>
      <c r="J427" s="30"/>
      <c r="K427" s="30"/>
      <c r="L427" s="30"/>
      <c r="M427" s="30">
        <f t="shared" si="369"/>
        <v>11.8</v>
      </c>
      <c r="N427" s="30">
        <f t="shared" si="370"/>
        <v>11.8</v>
      </c>
      <c r="O427" s="31">
        <f t="shared" si="371"/>
        <v>11.8</v>
      </c>
      <c r="P427" s="65"/>
      <c r="Q427" s="65"/>
      <c r="R427" s="65"/>
      <c r="S427" s="83">
        <f t="shared" si="345"/>
        <v>11.8</v>
      </c>
      <c r="T427" s="83">
        <f t="shared" si="346"/>
        <v>11.8</v>
      </c>
      <c r="U427" s="83">
        <f t="shared" si="347"/>
        <v>11.8</v>
      </c>
      <c r="V427" s="83"/>
      <c r="W427" s="83"/>
      <c r="X427" s="83"/>
      <c r="Y427" s="83">
        <f t="shared" ref="Y427:Y491" si="382">S427+V427</f>
        <v>11.8</v>
      </c>
      <c r="Z427" s="83">
        <f t="shared" ref="Z427:Z491" si="383">T427+W427</f>
        <v>11.8</v>
      </c>
      <c r="AA427" s="83">
        <f t="shared" ref="AA427:AA491" si="384">U427+X427</f>
        <v>11.8</v>
      </c>
    </row>
    <row r="428" spans="1:27" s="3" customFormat="1" ht="22.5" x14ac:dyDescent="0.2">
      <c r="A428" s="23" t="s">
        <v>44</v>
      </c>
      <c r="B428" s="26" t="s">
        <v>36</v>
      </c>
      <c r="C428" s="27">
        <v>3</v>
      </c>
      <c r="D428" s="26" t="s">
        <v>2</v>
      </c>
      <c r="E428" s="28" t="s">
        <v>45</v>
      </c>
      <c r="F428" s="29">
        <v>320</v>
      </c>
      <c r="G428" s="30">
        <v>11.8</v>
      </c>
      <c r="H428" s="30">
        <v>11.8</v>
      </c>
      <c r="I428" s="30">
        <v>11.8</v>
      </c>
      <c r="J428" s="30"/>
      <c r="K428" s="30"/>
      <c r="L428" s="30"/>
      <c r="M428" s="30">
        <f t="shared" si="369"/>
        <v>11.8</v>
      </c>
      <c r="N428" s="30">
        <f t="shared" si="370"/>
        <v>11.8</v>
      </c>
      <c r="O428" s="31">
        <f t="shared" si="371"/>
        <v>11.8</v>
      </c>
      <c r="P428" s="65"/>
      <c r="Q428" s="65"/>
      <c r="R428" s="65"/>
      <c r="S428" s="83">
        <f t="shared" si="345"/>
        <v>11.8</v>
      </c>
      <c r="T428" s="83">
        <f t="shared" si="346"/>
        <v>11.8</v>
      </c>
      <c r="U428" s="83">
        <f t="shared" si="347"/>
        <v>11.8</v>
      </c>
      <c r="V428" s="83"/>
      <c r="W428" s="83"/>
      <c r="X428" s="83"/>
      <c r="Y428" s="83">
        <f t="shared" si="382"/>
        <v>11.8</v>
      </c>
      <c r="Z428" s="83">
        <f t="shared" si="383"/>
        <v>11.8</v>
      </c>
      <c r="AA428" s="83">
        <f t="shared" si="384"/>
        <v>11.8</v>
      </c>
    </row>
    <row r="429" spans="1:27" s="3" customFormat="1" ht="22.5" x14ac:dyDescent="0.2">
      <c r="A429" s="23" t="s">
        <v>401</v>
      </c>
      <c r="B429" s="26" t="s">
        <v>36</v>
      </c>
      <c r="C429" s="27">
        <v>3</v>
      </c>
      <c r="D429" s="26" t="s">
        <v>2</v>
      </c>
      <c r="E429" s="28">
        <v>80790</v>
      </c>
      <c r="F429" s="29"/>
      <c r="G429" s="30">
        <f>G430+G432</f>
        <v>0</v>
      </c>
      <c r="H429" s="30">
        <f t="shared" ref="H429:I429" si="385">H430+H432</f>
        <v>0</v>
      </c>
      <c r="I429" s="30">
        <f t="shared" si="385"/>
        <v>0</v>
      </c>
      <c r="J429" s="30">
        <f>J430+J432</f>
        <v>120.72193999999999</v>
      </c>
      <c r="K429" s="30">
        <f t="shared" ref="K429:L429" si="386">K430+K432</f>
        <v>0</v>
      </c>
      <c r="L429" s="30">
        <f t="shared" si="386"/>
        <v>0</v>
      </c>
      <c r="M429" s="30">
        <f>G429+J429</f>
        <v>120.72193999999999</v>
      </c>
      <c r="N429" s="30">
        <f t="shared" ref="N429:N434" si="387">H429+K429</f>
        <v>0</v>
      </c>
      <c r="O429" s="31">
        <f t="shared" ref="O429:O434" si="388">I429+L429</f>
        <v>0</v>
      </c>
      <c r="P429" s="65"/>
      <c r="Q429" s="65"/>
      <c r="R429" s="65"/>
      <c r="S429" s="83">
        <f t="shared" si="345"/>
        <v>120.72193999999999</v>
      </c>
      <c r="T429" s="83">
        <f t="shared" si="346"/>
        <v>0</v>
      </c>
      <c r="U429" s="83">
        <f t="shared" si="347"/>
        <v>0</v>
      </c>
      <c r="V429" s="83">
        <f>V430+V432</f>
        <v>1000</v>
      </c>
      <c r="W429" s="83"/>
      <c r="X429" s="83"/>
      <c r="Y429" s="83">
        <f t="shared" si="382"/>
        <v>1120.7219399999999</v>
      </c>
      <c r="Z429" s="83">
        <f t="shared" si="383"/>
        <v>0</v>
      </c>
      <c r="AA429" s="83">
        <f t="shared" si="384"/>
        <v>0</v>
      </c>
    </row>
    <row r="430" spans="1:27" s="3" customFormat="1" ht="22.5" x14ac:dyDescent="0.2">
      <c r="A430" s="23" t="s">
        <v>14</v>
      </c>
      <c r="B430" s="26" t="s">
        <v>36</v>
      </c>
      <c r="C430" s="27">
        <v>3</v>
      </c>
      <c r="D430" s="26" t="s">
        <v>2</v>
      </c>
      <c r="E430" s="28">
        <v>80790</v>
      </c>
      <c r="F430" s="29">
        <v>200</v>
      </c>
      <c r="G430" s="30">
        <f>G431</f>
        <v>0</v>
      </c>
      <c r="H430" s="30">
        <f t="shared" ref="H430:I430" si="389">H431</f>
        <v>0</v>
      </c>
      <c r="I430" s="30">
        <f t="shared" si="389"/>
        <v>0</v>
      </c>
      <c r="J430" s="30">
        <f>J431</f>
        <v>100.61201</v>
      </c>
      <c r="K430" s="30">
        <f t="shared" ref="K430:L430" si="390">K431</f>
        <v>0</v>
      </c>
      <c r="L430" s="30">
        <f t="shared" si="390"/>
        <v>0</v>
      </c>
      <c r="M430" s="30">
        <f t="shared" si="369"/>
        <v>100.61201</v>
      </c>
      <c r="N430" s="30">
        <f t="shared" si="387"/>
        <v>0</v>
      </c>
      <c r="O430" s="31">
        <f t="shared" si="388"/>
        <v>0</v>
      </c>
      <c r="P430" s="65"/>
      <c r="Q430" s="65"/>
      <c r="R430" s="65"/>
      <c r="S430" s="83">
        <f t="shared" si="345"/>
        <v>100.61201</v>
      </c>
      <c r="T430" s="83">
        <f t="shared" si="346"/>
        <v>0</v>
      </c>
      <c r="U430" s="83">
        <f t="shared" si="347"/>
        <v>0</v>
      </c>
      <c r="V430" s="83">
        <f>V431</f>
        <v>350</v>
      </c>
      <c r="W430" s="83"/>
      <c r="X430" s="83"/>
      <c r="Y430" s="83">
        <f t="shared" si="382"/>
        <v>450.61201</v>
      </c>
      <c r="Z430" s="83">
        <f t="shared" si="383"/>
        <v>0</v>
      </c>
      <c r="AA430" s="83">
        <f t="shared" si="384"/>
        <v>0</v>
      </c>
    </row>
    <row r="431" spans="1:27" s="3" customFormat="1" ht="22.5" x14ac:dyDescent="0.2">
      <c r="A431" s="23" t="s">
        <v>13</v>
      </c>
      <c r="B431" s="26" t="s">
        <v>36</v>
      </c>
      <c r="C431" s="27">
        <v>3</v>
      </c>
      <c r="D431" s="26" t="s">
        <v>2</v>
      </c>
      <c r="E431" s="28">
        <v>80790</v>
      </c>
      <c r="F431" s="29">
        <v>240</v>
      </c>
      <c r="G431" s="30">
        <v>0</v>
      </c>
      <c r="H431" s="30">
        <v>0</v>
      </c>
      <c r="I431" s="30">
        <v>0</v>
      </c>
      <c r="J431" s="30">
        <v>100.61201</v>
      </c>
      <c r="K431" s="30">
        <v>0</v>
      </c>
      <c r="L431" s="30">
        <v>0</v>
      </c>
      <c r="M431" s="30">
        <f t="shared" si="369"/>
        <v>100.61201</v>
      </c>
      <c r="N431" s="30">
        <f t="shared" si="387"/>
        <v>0</v>
      </c>
      <c r="O431" s="31">
        <f t="shared" si="388"/>
        <v>0</v>
      </c>
      <c r="P431" s="65"/>
      <c r="Q431" s="65"/>
      <c r="R431" s="65"/>
      <c r="S431" s="83">
        <f t="shared" si="345"/>
        <v>100.61201</v>
      </c>
      <c r="T431" s="83">
        <f t="shared" si="346"/>
        <v>0</v>
      </c>
      <c r="U431" s="83">
        <f t="shared" si="347"/>
        <v>0</v>
      </c>
      <c r="V431" s="83">
        <v>350</v>
      </c>
      <c r="W431" s="83"/>
      <c r="X431" s="83"/>
      <c r="Y431" s="83">
        <f t="shared" si="382"/>
        <v>450.61201</v>
      </c>
      <c r="Z431" s="83">
        <f t="shared" si="383"/>
        <v>0</v>
      </c>
      <c r="AA431" s="83">
        <f t="shared" si="384"/>
        <v>0</v>
      </c>
    </row>
    <row r="432" spans="1:27" s="3" customFormat="1" x14ac:dyDescent="0.2">
      <c r="A432" s="23" t="s">
        <v>40</v>
      </c>
      <c r="B432" s="26" t="s">
        <v>36</v>
      </c>
      <c r="C432" s="27">
        <v>3</v>
      </c>
      <c r="D432" s="26" t="s">
        <v>2</v>
      </c>
      <c r="E432" s="28">
        <v>80790</v>
      </c>
      <c r="F432" s="29">
        <v>300</v>
      </c>
      <c r="G432" s="30">
        <f>G434</f>
        <v>0</v>
      </c>
      <c r="H432" s="30">
        <f t="shared" ref="H432:I432" si="391">H434</f>
        <v>0</v>
      </c>
      <c r="I432" s="30">
        <f t="shared" si="391"/>
        <v>0</v>
      </c>
      <c r="J432" s="30">
        <f>J434</f>
        <v>20.109929999999999</v>
      </c>
      <c r="K432" s="30">
        <f t="shared" ref="K432:L432" si="392">K434</f>
        <v>0</v>
      </c>
      <c r="L432" s="30">
        <f t="shared" si="392"/>
        <v>0</v>
      </c>
      <c r="M432" s="30">
        <f t="shared" si="369"/>
        <v>20.109929999999999</v>
      </c>
      <c r="N432" s="30">
        <f t="shared" si="387"/>
        <v>0</v>
      </c>
      <c r="O432" s="31">
        <f t="shared" si="388"/>
        <v>0</v>
      </c>
      <c r="P432" s="65"/>
      <c r="Q432" s="65"/>
      <c r="R432" s="65"/>
      <c r="S432" s="83">
        <f t="shared" si="345"/>
        <v>20.109929999999999</v>
      </c>
      <c r="T432" s="83">
        <f t="shared" si="346"/>
        <v>0</v>
      </c>
      <c r="U432" s="83">
        <f t="shared" si="347"/>
        <v>0</v>
      </c>
      <c r="V432" s="83">
        <f>V433+V434</f>
        <v>650</v>
      </c>
      <c r="W432" s="83"/>
      <c r="X432" s="83"/>
      <c r="Y432" s="83">
        <f t="shared" si="382"/>
        <v>670.10992999999996</v>
      </c>
      <c r="Z432" s="83">
        <f t="shared" si="383"/>
        <v>0</v>
      </c>
      <c r="AA432" s="83">
        <f t="shared" si="384"/>
        <v>0</v>
      </c>
    </row>
    <row r="433" spans="1:27" s="3" customFormat="1" ht="22.5" x14ac:dyDescent="0.2">
      <c r="A433" s="23" t="s">
        <v>44</v>
      </c>
      <c r="B433" s="26" t="s">
        <v>36</v>
      </c>
      <c r="C433" s="27">
        <v>3</v>
      </c>
      <c r="D433" s="26" t="s">
        <v>2</v>
      </c>
      <c r="E433" s="28">
        <v>80790</v>
      </c>
      <c r="F433" s="29">
        <v>320</v>
      </c>
      <c r="G433" s="30"/>
      <c r="H433" s="30"/>
      <c r="I433" s="30"/>
      <c r="J433" s="30"/>
      <c r="K433" s="30"/>
      <c r="L433" s="30"/>
      <c r="M433" s="30"/>
      <c r="N433" s="30"/>
      <c r="O433" s="31"/>
      <c r="P433" s="65"/>
      <c r="Q433" s="65"/>
      <c r="R433" s="65"/>
      <c r="S433" s="83"/>
      <c r="T433" s="83"/>
      <c r="U433" s="83"/>
      <c r="V433" s="83">
        <v>450</v>
      </c>
      <c r="W433" s="83"/>
      <c r="X433" s="83"/>
      <c r="Y433" s="83">
        <f t="shared" ref="Y433" si="393">S433+V433</f>
        <v>450</v>
      </c>
      <c r="Z433" s="83">
        <f t="shared" ref="Z433" si="394">T433+W433</f>
        <v>0</v>
      </c>
      <c r="AA433" s="83">
        <f t="shared" ref="AA433" si="395">U433+X433</f>
        <v>0</v>
      </c>
    </row>
    <row r="434" spans="1:27" s="3" customFormat="1" x14ac:dyDescent="0.2">
      <c r="A434" s="23" t="s">
        <v>402</v>
      </c>
      <c r="B434" s="26" t="s">
        <v>36</v>
      </c>
      <c r="C434" s="27">
        <v>3</v>
      </c>
      <c r="D434" s="26" t="s">
        <v>2</v>
      </c>
      <c r="E434" s="28">
        <v>80790</v>
      </c>
      <c r="F434" s="29">
        <v>360</v>
      </c>
      <c r="G434" s="30">
        <v>0</v>
      </c>
      <c r="H434" s="30">
        <v>0</v>
      </c>
      <c r="I434" s="30">
        <v>0</v>
      </c>
      <c r="J434" s="30">
        <v>20.109929999999999</v>
      </c>
      <c r="K434" s="30">
        <v>0</v>
      </c>
      <c r="L434" s="30">
        <v>0</v>
      </c>
      <c r="M434" s="30">
        <f t="shared" si="369"/>
        <v>20.109929999999999</v>
      </c>
      <c r="N434" s="30">
        <f t="shared" si="387"/>
        <v>0</v>
      </c>
      <c r="O434" s="31">
        <f t="shared" si="388"/>
        <v>0</v>
      </c>
      <c r="P434" s="65"/>
      <c r="Q434" s="65"/>
      <c r="R434" s="65"/>
      <c r="S434" s="83">
        <f t="shared" si="345"/>
        <v>20.109929999999999</v>
      </c>
      <c r="T434" s="83">
        <f t="shared" si="346"/>
        <v>0</v>
      </c>
      <c r="U434" s="83">
        <f t="shared" si="347"/>
        <v>0</v>
      </c>
      <c r="V434" s="83">
        <v>200</v>
      </c>
      <c r="W434" s="83"/>
      <c r="X434" s="83"/>
      <c r="Y434" s="83">
        <f t="shared" si="382"/>
        <v>220.10992999999999</v>
      </c>
      <c r="Z434" s="83">
        <f t="shared" si="383"/>
        <v>0</v>
      </c>
      <c r="AA434" s="83">
        <f t="shared" si="384"/>
        <v>0</v>
      </c>
    </row>
    <row r="435" spans="1:27" s="3" customFormat="1" ht="56.25" x14ac:dyDescent="0.2">
      <c r="A435" s="23" t="s">
        <v>348</v>
      </c>
      <c r="B435" s="26">
        <v>6</v>
      </c>
      <c r="C435" s="27">
        <v>3</v>
      </c>
      <c r="D435" s="26" t="s">
        <v>2</v>
      </c>
      <c r="E435" s="28">
        <v>87010</v>
      </c>
      <c r="F435" s="29"/>
      <c r="G435" s="30">
        <f t="shared" ref="G435:I436" si="396">G436</f>
        <v>100</v>
      </c>
      <c r="H435" s="30">
        <f t="shared" si="396"/>
        <v>0</v>
      </c>
      <c r="I435" s="30">
        <f t="shared" si="396"/>
        <v>100</v>
      </c>
      <c r="J435" s="30"/>
      <c r="K435" s="30"/>
      <c r="L435" s="30"/>
      <c r="M435" s="30">
        <f t="shared" si="369"/>
        <v>100</v>
      </c>
      <c r="N435" s="30">
        <f t="shared" si="370"/>
        <v>0</v>
      </c>
      <c r="O435" s="31">
        <f t="shared" si="371"/>
        <v>100</v>
      </c>
      <c r="P435" s="65"/>
      <c r="Q435" s="65"/>
      <c r="R435" s="65"/>
      <c r="S435" s="83">
        <f t="shared" si="345"/>
        <v>100</v>
      </c>
      <c r="T435" s="83">
        <f t="shared" si="346"/>
        <v>0</v>
      </c>
      <c r="U435" s="83">
        <f t="shared" si="347"/>
        <v>100</v>
      </c>
      <c r="V435" s="83"/>
      <c r="W435" s="83"/>
      <c r="X435" s="83"/>
      <c r="Y435" s="83">
        <f t="shared" si="382"/>
        <v>100</v>
      </c>
      <c r="Z435" s="83">
        <f t="shared" si="383"/>
        <v>0</v>
      </c>
      <c r="AA435" s="83">
        <f t="shared" si="384"/>
        <v>100</v>
      </c>
    </row>
    <row r="436" spans="1:27" s="3" customFormat="1" x14ac:dyDescent="0.2">
      <c r="A436" s="23" t="s">
        <v>40</v>
      </c>
      <c r="B436" s="26">
        <v>6</v>
      </c>
      <c r="C436" s="27">
        <v>3</v>
      </c>
      <c r="D436" s="26" t="s">
        <v>2</v>
      </c>
      <c r="E436" s="28">
        <v>87010</v>
      </c>
      <c r="F436" s="29">
        <v>300</v>
      </c>
      <c r="G436" s="30">
        <f>G437</f>
        <v>100</v>
      </c>
      <c r="H436" s="30">
        <f t="shared" si="396"/>
        <v>0</v>
      </c>
      <c r="I436" s="30">
        <f t="shared" si="396"/>
        <v>100</v>
      </c>
      <c r="J436" s="30"/>
      <c r="K436" s="30"/>
      <c r="L436" s="30"/>
      <c r="M436" s="30">
        <f t="shared" si="369"/>
        <v>100</v>
      </c>
      <c r="N436" s="30">
        <f t="shared" si="370"/>
        <v>0</v>
      </c>
      <c r="O436" s="31">
        <f t="shared" si="371"/>
        <v>100</v>
      </c>
      <c r="P436" s="65"/>
      <c r="Q436" s="65"/>
      <c r="R436" s="65"/>
      <c r="S436" s="83">
        <f t="shared" si="345"/>
        <v>100</v>
      </c>
      <c r="T436" s="83">
        <f t="shared" si="346"/>
        <v>0</v>
      </c>
      <c r="U436" s="83">
        <f t="shared" si="347"/>
        <v>100</v>
      </c>
      <c r="V436" s="83"/>
      <c r="W436" s="83"/>
      <c r="X436" s="83"/>
      <c r="Y436" s="83">
        <f t="shared" si="382"/>
        <v>100</v>
      </c>
      <c r="Z436" s="83">
        <f t="shared" si="383"/>
        <v>0</v>
      </c>
      <c r="AA436" s="83">
        <f t="shared" si="384"/>
        <v>100</v>
      </c>
    </row>
    <row r="437" spans="1:27" s="3" customFormat="1" x14ac:dyDescent="0.2">
      <c r="A437" s="23" t="s">
        <v>42</v>
      </c>
      <c r="B437" s="26">
        <v>6</v>
      </c>
      <c r="C437" s="27">
        <v>3</v>
      </c>
      <c r="D437" s="26" t="s">
        <v>2</v>
      </c>
      <c r="E437" s="28">
        <v>87010</v>
      </c>
      <c r="F437" s="29">
        <v>310</v>
      </c>
      <c r="G437" s="30">
        <v>100</v>
      </c>
      <c r="H437" s="30">
        <v>0</v>
      </c>
      <c r="I437" s="30">
        <v>100</v>
      </c>
      <c r="J437" s="30"/>
      <c r="K437" s="30"/>
      <c r="L437" s="30"/>
      <c r="M437" s="30">
        <f t="shared" si="369"/>
        <v>100</v>
      </c>
      <c r="N437" s="30">
        <f t="shared" si="370"/>
        <v>0</v>
      </c>
      <c r="O437" s="31">
        <f t="shared" si="371"/>
        <v>100</v>
      </c>
      <c r="P437" s="65"/>
      <c r="Q437" s="65"/>
      <c r="R437" s="65"/>
      <c r="S437" s="83">
        <f t="shared" si="345"/>
        <v>100</v>
      </c>
      <c r="T437" s="83">
        <f t="shared" si="346"/>
        <v>0</v>
      </c>
      <c r="U437" s="83">
        <f t="shared" si="347"/>
        <v>100</v>
      </c>
      <c r="V437" s="83"/>
      <c r="W437" s="83"/>
      <c r="X437" s="83"/>
      <c r="Y437" s="83">
        <f t="shared" si="382"/>
        <v>100</v>
      </c>
      <c r="Z437" s="83">
        <f t="shared" si="383"/>
        <v>0</v>
      </c>
      <c r="AA437" s="83">
        <f t="shared" si="384"/>
        <v>100</v>
      </c>
    </row>
    <row r="438" spans="1:27" s="3" customFormat="1" ht="56.25" x14ac:dyDescent="0.2">
      <c r="A438" s="23" t="s">
        <v>43</v>
      </c>
      <c r="B438" s="26" t="s">
        <v>36</v>
      </c>
      <c r="C438" s="27">
        <v>3</v>
      </c>
      <c r="D438" s="26" t="s">
        <v>2</v>
      </c>
      <c r="E438" s="28" t="s">
        <v>41</v>
      </c>
      <c r="F438" s="29" t="s">
        <v>7</v>
      </c>
      <c r="G438" s="30">
        <f t="shared" ref="G438:I438" si="397">G439</f>
        <v>70</v>
      </c>
      <c r="H438" s="30">
        <f t="shared" si="397"/>
        <v>70</v>
      </c>
      <c r="I438" s="30">
        <f t="shared" si="397"/>
        <v>70</v>
      </c>
      <c r="J438" s="30"/>
      <c r="K438" s="30"/>
      <c r="L438" s="30"/>
      <c r="M438" s="30">
        <f t="shared" si="369"/>
        <v>70</v>
      </c>
      <c r="N438" s="30">
        <f t="shared" si="370"/>
        <v>70</v>
      </c>
      <c r="O438" s="31">
        <f t="shared" si="371"/>
        <v>70</v>
      </c>
      <c r="P438" s="65"/>
      <c r="Q438" s="65"/>
      <c r="R438" s="65"/>
      <c r="S438" s="83">
        <f t="shared" si="345"/>
        <v>70</v>
      </c>
      <c r="T438" s="83">
        <f t="shared" si="346"/>
        <v>70</v>
      </c>
      <c r="U438" s="83">
        <f t="shared" si="347"/>
        <v>70</v>
      </c>
      <c r="V438" s="83"/>
      <c r="W438" s="83"/>
      <c r="X438" s="83"/>
      <c r="Y438" s="83">
        <f t="shared" si="382"/>
        <v>70</v>
      </c>
      <c r="Z438" s="83">
        <f t="shared" si="383"/>
        <v>70</v>
      </c>
      <c r="AA438" s="83">
        <f t="shared" si="384"/>
        <v>70</v>
      </c>
    </row>
    <row r="439" spans="1:27" s="3" customFormat="1" x14ac:dyDescent="0.2">
      <c r="A439" s="23" t="s">
        <v>40</v>
      </c>
      <c r="B439" s="26" t="s">
        <v>36</v>
      </c>
      <c r="C439" s="27">
        <v>3</v>
      </c>
      <c r="D439" s="26" t="s">
        <v>2</v>
      </c>
      <c r="E439" s="28" t="s">
        <v>41</v>
      </c>
      <c r="F439" s="29">
        <v>300</v>
      </c>
      <c r="G439" s="30">
        <f t="shared" ref="G439:I439" si="398">G440</f>
        <v>70</v>
      </c>
      <c r="H439" s="30">
        <f t="shared" si="398"/>
        <v>70</v>
      </c>
      <c r="I439" s="30">
        <f t="shared" si="398"/>
        <v>70</v>
      </c>
      <c r="J439" s="30"/>
      <c r="K439" s="30"/>
      <c r="L439" s="30"/>
      <c r="M439" s="30">
        <f t="shared" si="369"/>
        <v>70</v>
      </c>
      <c r="N439" s="30">
        <f t="shared" si="370"/>
        <v>70</v>
      </c>
      <c r="O439" s="31">
        <f t="shared" si="371"/>
        <v>70</v>
      </c>
      <c r="P439" s="65"/>
      <c r="Q439" s="65"/>
      <c r="R439" s="65"/>
      <c r="S439" s="83">
        <f t="shared" si="345"/>
        <v>70</v>
      </c>
      <c r="T439" s="83">
        <f t="shared" si="346"/>
        <v>70</v>
      </c>
      <c r="U439" s="83">
        <f t="shared" si="347"/>
        <v>70</v>
      </c>
      <c r="V439" s="83"/>
      <c r="W439" s="83"/>
      <c r="X439" s="83"/>
      <c r="Y439" s="83">
        <f t="shared" si="382"/>
        <v>70</v>
      </c>
      <c r="Z439" s="83">
        <f t="shared" si="383"/>
        <v>70</v>
      </c>
      <c r="AA439" s="83">
        <f t="shared" si="384"/>
        <v>70</v>
      </c>
    </row>
    <row r="440" spans="1:27" s="3" customFormat="1" x14ac:dyDescent="0.2">
      <c r="A440" s="23" t="s">
        <v>42</v>
      </c>
      <c r="B440" s="26" t="s">
        <v>36</v>
      </c>
      <c r="C440" s="27">
        <v>3</v>
      </c>
      <c r="D440" s="26" t="s">
        <v>2</v>
      </c>
      <c r="E440" s="28" t="s">
        <v>41</v>
      </c>
      <c r="F440" s="29">
        <v>310</v>
      </c>
      <c r="G440" s="30">
        <v>70</v>
      </c>
      <c r="H440" s="30">
        <v>70</v>
      </c>
      <c r="I440" s="30">
        <v>70</v>
      </c>
      <c r="J440" s="30"/>
      <c r="K440" s="30"/>
      <c r="L440" s="30"/>
      <c r="M440" s="30">
        <f t="shared" si="369"/>
        <v>70</v>
      </c>
      <c r="N440" s="30">
        <f t="shared" si="370"/>
        <v>70</v>
      </c>
      <c r="O440" s="31">
        <f t="shared" si="371"/>
        <v>70</v>
      </c>
      <c r="P440" s="65"/>
      <c r="Q440" s="65"/>
      <c r="R440" s="65"/>
      <c r="S440" s="83">
        <f t="shared" si="345"/>
        <v>70</v>
      </c>
      <c r="T440" s="83">
        <f t="shared" si="346"/>
        <v>70</v>
      </c>
      <c r="U440" s="83">
        <f t="shared" si="347"/>
        <v>70</v>
      </c>
      <c r="V440" s="83"/>
      <c r="W440" s="83"/>
      <c r="X440" s="83"/>
      <c r="Y440" s="83">
        <f t="shared" si="382"/>
        <v>70</v>
      </c>
      <c r="Z440" s="83">
        <f t="shared" si="383"/>
        <v>70</v>
      </c>
      <c r="AA440" s="83">
        <f t="shared" si="384"/>
        <v>70</v>
      </c>
    </row>
    <row r="441" spans="1:27" s="3" customFormat="1" x14ac:dyDescent="0.2">
      <c r="A441" s="23" t="s">
        <v>271</v>
      </c>
      <c r="B441" s="26" t="s">
        <v>36</v>
      </c>
      <c r="C441" s="27">
        <v>3</v>
      </c>
      <c r="D441" s="26" t="s">
        <v>2</v>
      </c>
      <c r="E441" s="28" t="s">
        <v>53</v>
      </c>
      <c r="F441" s="29" t="s">
        <v>7</v>
      </c>
      <c r="G441" s="30">
        <f t="shared" ref="G441:I441" si="399">G442</f>
        <v>2000</v>
      </c>
      <c r="H441" s="30">
        <f t="shared" si="399"/>
        <v>2000</v>
      </c>
      <c r="I441" s="30">
        <f t="shared" si="399"/>
        <v>2000</v>
      </c>
      <c r="J441" s="30"/>
      <c r="K441" s="30"/>
      <c r="L441" s="30"/>
      <c r="M441" s="30">
        <f t="shared" si="369"/>
        <v>2000</v>
      </c>
      <c r="N441" s="30">
        <f t="shared" si="370"/>
        <v>2000</v>
      </c>
      <c r="O441" s="31">
        <f t="shared" si="371"/>
        <v>2000</v>
      </c>
      <c r="P441" s="65"/>
      <c r="Q441" s="65"/>
      <c r="R441" s="65"/>
      <c r="S441" s="83">
        <f t="shared" si="345"/>
        <v>2000</v>
      </c>
      <c r="T441" s="83">
        <f t="shared" si="346"/>
        <v>2000</v>
      </c>
      <c r="U441" s="83">
        <f t="shared" si="347"/>
        <v>2000</v>
      </c>
      <c r="V441" s="83"/>
      <c r="W441" s="83"/>
      <c r="X441" s="83"/>
      <c r="Y441" s="83">
        <f t="shared" si="382"/>
        <v>2000</v>
      </c>
      <c r="Z441" s="83">
        <f t="shared" si="383"/>
        <v>2000</v>
      </c>
      <c r="AA441" s="83">
        <f t="shared" si="384"/>
        <v>2000</v>
      </c>
    </row>
    <row r="442" spans="1:27" s="3" customFormat="1" x14ac:dyDescent="0.2">
      <c r="A442" s="23" t="s">
        <v>40</v>
      </c>
      <c r="B442" s="26" t="s">
        <v>36</v>
      </c>
      <c r="C442" s="27">
        <v>3</v>
      </c>
      <c r="D442" s="26" t="s">
        <v>2</v>
      </c>
      <c r="E442" s="28" t="s">
        <v>53</v>
      </c>
      <c r="F442" s="29">
        <v>300</v>
      </c>
      <c r="G442" s="30">
        <f t="shared" ref="G442:I442" si="400">G443</f>
        <v>2000</v>
      </c>
      <c r="H442" s="30">
        <f t="shared" si="400"/>
        <v>2000</v>
      </c>
      <c r="I442" s="30">
        <f t="shared" si="400"/>
        <v>2000</v>
      </c>
      <c r="J442" s="30"/>
      <c r="K442" s="30"/>
      <c r="L442" s="30"/>
      <c r="M442" s="30">
        <f t="shared" si="369"/>
        <v>2000</v>
      </c>
      <c r="N442" s="30">
        <f t="shared" si="370"/>
        <v>2000</v>
      </c>
      <c r="O442" s="31">
        <f t="shared" si="371"/>
        <v>2000</v>
      </c>
      <c r="P442" s="65"/>
      <c r="Q442" s="65"/>
      <c r="R442" s="65"/>
      <c r="S442" s="83">
        <f t="shared" si="345"/>
        <v>2000</v>
      </c>
      <c r="T442" s="83">
        <f t="shared" si="346"/>
        <v>2000</v>
      </c>
      <c r="U442" s="83">
        <f t="shared" si="347"/>
        <v>2000</v>
      </c>
      <c r="V442" s="83"/>
      <c r="W442" s="83"/>
      <c r="X442" s="83"/>
      <c r="Y442" s="83">
        <f t="shared" si="382"/>
        <v>2000</v>
      </c>
      <c r="Z442" s="83">
        <f t="shared" si="383"/>
        <v>2000</v>
      </c>
      <c r="AA442" s="83">
        <f t="shared" si="384"/>
        <v>2000</v>
      </c>
    </row>
    <row r="443" spans="1:27" s="3" customFormat="1" ht="22.5" x14ac:dyDescent="0.2">
      <c r="A443" s="23" t="s">
        <v>44</v>
      </c>
      <c r="B443" s="26" t="s">
        <v>36</v>
      </c>
      <c r="C443" s="27">
        <v>3</v>
      </c>
      <c r="D443" s="26" t="s">
        <v>2</v>
      </c>
      <c r="E443" s="28" t="s">
        <v>53</v>
      </c>
      <c r="F443" s="29">
        <v>320</v>
      </c>
      <c r="G443" s="30">
        <v>2000</v>
      </c>
      <c r="H443" s="30">
        <v>2000</v>
      </c>
      <c r="I443" s="30">
        <v>2000</v>
      </c>
      <c r="J443" s="30"/>
      <c r="K443" s="30"/>
      <c r="L443" s="30"/>
      <c r="M443" s="30">
        <f t="shared" si="369"/>
        <v>2000</v>
      </c>
      <c r="N443" s="30">
        <f t="shared" si="370"/>
        <v>2000</v>
      </c>
      <c r="O443" s="31">
        <f t="shared" si="371"/>
        <v>2000</v>
      </c>
      <c r="P443" s="65"/>
      <c r="Q443" s="65"/>
      <c r="R443" s="65"/>
      <c r="S443" s="83">
        <f t="shared" si="345"/>
        <v>2000</v>
      </c>
      <c r="T443" s="83">
        <f t="shared" si="346"/>
        <v>2000</v>
      </c>
      <c r="U443" s="83">
        <f t="shared" si="347"/>
        <v>2000</v>
      </c>
      <c r="V443" s="83"/>
      <c r="W443" s="83"/>
      <c r="X443" s="83"/>
      <c r="Y443" s="83">
        <f t="shared" si="382"/>
        <v>2000</v>
      </c>
      <c r="Z443" s="83">
        <f t="shared" si="383"/>
        <v>2000</v>
      </c>
      <c r="AA443" s="83">
        <f t="shared" si="384"/>
        <v>2000</v>
      </c>
    </row>
    <row r="444" spans="1:27" s="3" customFormat="1" x14ac:dyDescent="0.2">
      <c r="A444" s="23" t="s">
        <v>48</v>
      </c>
      <c r="B444" s="26" t="s">
        <v>36</v>
      </c>
      <c r="C444" s="27">
        <v>3</v>
      </c>
      <c r="D444" s="26" t="s">
        <v>2</v>
      </c>
      <c r="E444" s="28" t="s">
        <v>49</v>
      </c>
      <c r="F444" s="29" t="s">
        <v>7</v>
      </c>
      <c r="G444" s="30">
        <f t="shared" ref="G444:I444" si="401">G445</f>
        <v>556.6</v>
      </c>
      <c r="H444" s="30">
        <f t="shared" si="401"/>
        <v>768.6</v>
      </c>
      <c r="I444" s="30">
        <f t="shared" si="401"/>
        <v>834.8</v>
      </c>
      <c r="J444" s="30">
        <f>J445</f>
        <v>837.58999999999992</v>
      </c>
      <c r="K444" s="30"/>
      <c r="L444" s="30"/>
      <c r="M444" s="30">
        <f t="shared" si="369"/>
        <v>1394.19</v>
      </c>
      <c r="N444" s="30">
        <f t="shared" si="370"/>
        <v>768.6</v>
      </c>
      <c r="O444" s="31">
        <f t="shared" si="371"/>
        <v>834.8</v>
      </c>
      <c r="P444" s="65"/>
      <c r="Q444" s="65"/>
      <c r="R444" s="65"/>
      <c r="S444" s="83">
        <f t="shared" si="345"/>
        <v>1394.19</v>
      </c>
      <c r="T444" s="83">
        <f t="shared" si="346"/>
        <v>768.6</v>
      </c>
      <c r="U444" s="83">
        <f t="shared" si="347"/>
        <v>834.8</v>
      </c>
      <c r="V444" s="83"/>
      <c r="W444" s="83"/>
      <c r="X444" s="83"/>
      <c r="Y444" s="83">
        <f t="shared" si="382"/>
        <v>1394.19</v>
      </c>
      <c r="Z444" s="83">
        <f t="shared" si="383"/>
        <v>768.6</v>
      </c>
      <c r="AA444" s="83">
        <f t="shared" si="384"/>
        <v>834.8</v>
      </c>
    </row>
    <row r="445" spans="1:27" s="3" customFormat="1" x14ac:dyDescent="0.2">
      <c r="A445" s="23" t="s">
        <v>40</v>
      </c>
      <c r="B445" s="26" t="s">
        <v>36</v>
      </c>
      <c r="C445" s="27">
        <v>3</v>
      </c>
      <c r="D445" s="26" t="s">
        <v>2</v>
      </c>
      <c r="E445" s="28" t="s">
        <v>49</v>
      </c>
      <c r="F445" s="29">
        <v>300</v>
      </c>
      <c r="G445" s="30">
        <f t="shared" ref="G445:I445" si="402">G446</f>
        <v>556.6</v>
      </c>
      <c r="H445" s="30">
        <f t="shared" si="402"/>
        <v>768.6</v>
      </c>
      <c r="I445" s="30">
        <f t="shared" si="402"/>
        <v>834.8</v>
      </c>
      <c r="J445" s="30">
        <f>J446</f>
        <v>837.58999999999992</v>
      </c>
      <c r="K445" s="30"/>
      <c r="L445" s="30"/>
      <c r="M445" s="30">
        <f t="shared" si="369"/>
        <v>1394.19</v>
      </c>
      <c r="N445" s="30">
        <f t="shared" si="370"/>
        <v>768.6</v>
      </c>
      <c r="O445" s="31">
        <f t="shared" si="371"/>
        <v>834.8</v>
      </c>
      <c r="P445" s="65"/>
      <c r="Q445" s="65"/>
      <c r="R445" s="65"/>
      <c r="S445" s="83">
        <f t="shared" si="345"/>
        <v>1394.19</v>
      </c>
      <c r="T445" s="83">
        <f t="shared" si="346"/>
        <v>768.6</v>
      </c>
      <c r="U445" s="83">
        <f t="shared" si="347"/>
        <v>834.8</v>
      </c>
      <c r="V445" s="83"/>
      <c r="W445" s="83"/>
      <c r="X445" s="83"/>
      <c r="Y445" s="83">
        <f t="shared" si="382"/>
        <v>1394.19</v>
      </c>
      <c r="Z445" s="83">
        <f t="shared" si="383"/>
        <v>768.6</v>
      </c>
      <c r="AA445" s="83">
        <f t="shared" si="384"/>
        <v>834.8</v>
      </c>
    </row>
    <row r="446" spans="1:27" s="3" customFormat="1" ht="22.5" x14ac:dyDescent="0.2">
      <c r="A446" s="23" t="s">
        <v>44</v>
      </c>
      <c r="B446" s="26" t="s">
        <v>36</v>
      </c>
      <c r="C446" s="27">
        <v>3</v>
      </c>
      <c r="D446" s="26" t="s">
        <v>2</v>
      </c>
      <c r="E446" s="28" t="s">
        <v>49</v>
      </c>
      <c r="F446" s="29">
        <v>320</v>
      </c>
      <c r="G446" s="30">
        <v>556.6</v>
      </c>
      <c r="H446" s="30">
        <v>768.6</v>
      </c>
      <c r="I446" s="30">
        <v>834.8</v>
      </c>
      <c r="J446" s="30">
        <f>864.01186-26.42186</f>
        <v>837.58999999999992</v>
      </c>
      <c r="K446" s="30"/>
      <c r="L446" s="30"/>
      <c r="M446" s="30">
        <f t="shared" si="369"/>
        <v>1394.19</v>
      </c>
      <c r="N446" s="30">
        <f t="shared" si="370"/>
        <v>768.6</v>
      </c>
      <c r="O446" s="31">
        <f t="shared" si="371"/>
        <v>834.8</v>
      </c>
      <c r="P446" s="65"/>
      <c r="Q446" s="65"/>
      <c r="R446" s="65"/>
      <c r="S446" s="83">
        <f t="shared" si="345"/>
        <v>1394.19</v>
      </c>
      <c r="T446" s="83">
        <f t="shared" si="346"/>
        <v>768.6</v>
      </c>
      <c r="U446" s="83">
        <f t="shared" si="347"/>
        <v>834.8</v>
      </c>
      <c r="V446" s="83"/>
      <c r="W446" s="83"/>
      <c r="X446" s="83"/>
      <c r="Y446" s="83">
        <f t="shared" si="382"/>
        <v>1394.19</v>
      </c>
      <c r="Z446" s="83">
        <f t="shared" si="383"/>
        <v>768.6</v>
      </c>
      <c r="AA446" s="83">
        <f t="shared" si="384"/>
        <v>834.8</v>
      </c>
    </row>
    <row r="447" spans="1:27" s="3" customFormat="1" ht="33.75" x14ac:dyDescent="0.2">
      <c r="A447" s="23" t="s">
        <v>264</v>
      </c>
      <c r="B447" s="26" t="s">
        <v>36</v>
      </c>
      <c r="C447" s="27">
        <v>3</v>
      </c>
      <c r="D447" s="26" t="s">
        <v>2</v>
      </c>
      <c r="E447" s="28" t="s">
        <v>101</v>
      </c>
      <c r="F447" s="29" t="s">
        <v>7</v>
      </c>
      <c r="G447" s="30">
        <f t="shared" ref="G447:I447" si="403">G448</f>
        <v>2220.6</v>
      </c>
      <c r="H447" s="30">
        <f t="shared" si="403"/>
        <v>2337.5</v>
      </c>
      <c r="I447" s="30">
        <f t="shared" si="403"/>
        <v>2343.4</v>
      </c>
      <c r="J447" s="30">
        <f>J448</f>
        <v>-6.0342799999999999</v>
      </c>
      <c r="K447" s="30">
        <f t="shared" ref="K447:L448" si="404">K448</f>
        <v>135.01338999999999</v>
      </c>
      <c r="L447" s="30">
        <f t="shared" si="404"/>
        <v>137.55197000000001</v>
      </c>
      <c r="M447" s="30">
        <f t="shared" si="369"/>
        <v>2214.5657200000001</v>
      </c>
      <c r="N447" s="30">
        <f t="shared" si="370"/>
        <v>2472.5133900000001</v>
      </c>
      <c r="O447" s="31">
        <f t="shared" si="371"/>
        <v>2480.9519700000001</v>
      </c>
      <c r="P447" s="65"/>
      <c r="Q447" s="65"/>
      <c r="R447" s="65"/>
      <c r="S447" s="83">
        <f t="shared" si="345"/>
        <v>2214.5657200000001</v>
      </c>
      <c r="T447" s="83">
        <f t="shared" si="346"/>
        <v>2472.5133900000001</v>
      </c>
      <c r="U447" s="83">
        <f t="shared" si="347"/>
        <v>2480.9519700000001</v>
      </c>
      <c r="V447" s="83"/>
      <c r="W447" s="83"/>
      <c r="X447" s="83"/>
      <c r="Y447" s="83">
        <f t="shared" si="382"/>
        <v>2214.5657200000001</v>
      </c>
      <c r="Z447" s="83">
        <f t="shared" si="383"/>
        <v>2472.5133900000001</v>
      </c>
      <c r="AA447" s="83">
        <f t="shared" si="384"/>
        <v>2480.9519700000001</v>
      </c>
    </row>
    <row r="448" spans="1:27" s="3" customFormat="1" ht="22.5" x14ac:dyDescent="0.2">
      <c r="A448" s="23" t="s">
        <v>103</v>
      </c>
      <c r="B448" s="26" t="s">
        <v>36</v>
      </c>
      <c r="C448" s="27">
        <v>3</v>
      </c>
      <c r="D448" s="26" t="s">
        <v>2</v>
      </c>
      <c r="E448" s="28" t="s">
        <v>101</v>
      </c>
      <c r="F448" s="29">
        <v>400</v>
      </c>
      <c r="G448" s="30">
        <f t="shared" ref="G448:I448" si="405">G449</f>
        <v>2220.6</v>
      </c>
      <c r="H448" s="30">
        <f t="shared" si="405"/>
        <v>2337.5</v>
      </c>
      <c r="I448" s="30">
        <f t="shared" si="405"/>
        <v>2343.4</v>
      </c>
      <c r="J448" s="30">
        <f>J449</f>
        <v>-6.0342799999999999</v>
      </c>
      <c r="K448" s="30">
        <f t="shared" si="404"/>
        <v>135.01338999999999</v>
      </c>
      <c r="L448" s="30">
        <f t="shared" si="404"/>
        <v>137.55197000000001</v>
      </c>
      <c r="M448" s="30">
        <f t="shared" si="369"/>
        <v>2214.5657200000001</v>
      </c>
      <c r="N448" s="30">
        <f t="shared" si="370"/>
        <v>2472.5133900000001</v>
      </c>
      <c r="O448" s="31">
        <f t="shared" si="371"/>
        <v>2480.9519700000001</v>
      </c>
      <c r="P448" s="65"/>
      <c r="Q448" s="65"/>
      <c r="R448" s="65"/>
      <c r="S448" s="83">
        <f t="shared" si="345"/>
        <v>2214.5657200000001</v>
      </c>
      <c r="T448" s="83">
        <f t="shared" si="346"/>
        <v>2472.5133900000001</v>
      </c>
      <c r="U448" s="83">
        <f t="shared" si="347"/>
        <v>2480.9519700000001</v>
      </c>
      <c r="V448" s="83"/>
      <c r="W448" s="83"/>
      <c r="X448" s="83"/>
      <c r="Y448" s="83">
        <f t="shared" si="382"/>
        <v>2214.5657200000001</v>
      </c>
      <c r="Z448" s="83">
        <f t="shared" si="383"/>
        <v>2472.5133900000001</v>
      </c>
      <c r="AA448" s="83">
        <f t="shared" si="384"/>
        <v>2480.9519700000001</v>
      </c>
    </row>
    <row r="449" spans="1:27" s="3" customFormat="1" x14ac:dyDescent="0.2">
      <c r="A449" s="23" t="s">
        <v>102</v>
      </c>
      <c r="B449" s="26" t="s">
        <v>36</v>
      </c>
      <c r="C449" s="27">
        <v>3</v>
      </c>
      <c r="D449" s="26" t="s">
        <v>2</v>
      </c>
      <c r="E449" s="28" t="s">
        <v>101</v>
      </c>
      <c r="F449" s="29">
        <v>410</v>
      </c>
      <c r="G449" s="30">
        <v>2220.6</v>
      </c>
      <c r="H449" s="30">
        <v>2337.5</v>
      </c>
      <c r="I449" s="30">
        <v>2343.4</v>
      </c>
      <c r="J449" s="30">
        <v>-6.0342799999999999</v>
      </c>
      <c r="K449" s="30">
        <v>135.01338999999999</v>
      </c>
      <c r="L449" s="30">
        <v>137.55197000000001</v>
      </c>
      <c r="M449" s="30">
        <f t="shared" si="369"/>
        <v>2214.5657200000001</v>
      </c>
      <c r="N449" s="30">
        <f t="shared" si="370"/>
        <v>2472.5133900000001</v>
      </c>
      <c r="O449" s="31">
        <f t="shared" si="371"/>
        <v>2480.9519700000001</v>
      </c>
      <c r="P449" s="65"/>
      <c r="Q449" s="65"/>
      <c r="R449" s="65"/>
      <c r="S449" s="83">
        <f t="shared" si="345"/>
        <v>2214.5657200000001</v>
      </c>
      <c r="T449" s="83">
        <f t="shared" si="346"/>
        <v>2472.5133900000001</v>
      </c>
      <c r="U449" s="83">
        <f t="shared" si="347"/>
        <v>2480.9519700000001</v>
      </c>
      <c r="V449" s="83"/>
      <c r="W449" s="83"/>
      <c r="X449" s="83"/>
      <c r="Y449" s="83">
        <f t="shared" si="382"/>
        <v>2214.5657200000001</v>
      </c>
      <c r="Z449" s="83">
        <f t="shared" si="383"/>
        <v>2472.5133900000001</v>
      </c>
      <c r="AA449" s="83">
        <f t="shared" si="384"/>
        <v>2480.9519700000001</v>
      </c>
    </row>
    <row r="450" spans="1:27" s="3" customFormat="1" ht="37.5" customHeight="1" x14ac:dyDescent="0.2">
      <c r="A450" s="34" t="s">
        <v>388</v>
      </c>
      <c r="B450" s="37">
        <v>7</v>
      </c>
      <c r="C450" s="38">
        <v>0</v>
      </c>
      <c r="D450" s="37">
        <v>0</v>
      </c>
      <c r="E450" s="39">
        <v>0</v>
      </c>
      <c r="F450" s="40"/>
      <c r="G450" s="41"/>
      <c r="H450" s="41"/>
      <c r="I450" s="41"/>
      <c r="J450" s="41">
        <f>J451</f>
        <v>5789.7743799999998</v>
      </c>
      <c r="K450" s="41">
        <f t="shared" ref="K450:L450" si="406">K451</f>
        <v>5848.2569100000001</v>
      </c>
      <c r="L450" s="41">
        <f t="shared" si="406"/>
        <v>6097.3766100000003</v>
      </c>
      <c r="M450" s="41">
        <f>G450+J450</f>
        <v>5789.7743799999998</v>
      </c>
      <c r="N450" s="41">
        <f t="shared" si="370"/>
        <v>5848.2569100000001</v>
      </c>
      <c r="O450" s="42">
        <f t="shared" si="371"/>
        <v>6097.3766100000003</v>
      </c>
      <c r="P450" s="66">
        <f>P451</f>
        <v>27499.997800000001</v>
      </c>
      <c r="Q450" s="66"/>
      <c r="R450" s="66"/>
      <c r="S450" s="64">
        <f t="shared" si="345"/>
        <v>33289.77218</v>
      </c>
      <c r="T450" s="64">
        <f t="shared" si="346"/>
        <v>5848.2569100000001</v>
      </c>
      <c r="U450" s="64">
        <f t="shared" si="347"/>
        <v>6097.3766100000003</v>
      </c>
      <c r="V450" s="64">
        <f>V451</f>
        <v>115.79549</v>
      </c>
      <c r="W450" s="64">
        <f>W451</f>
        <v>116.96514000000001</v>
      </c>
      <c r="X450" s="64">
        <f t="shared" ref="X450" si="407">X451</f>
        <v>121.94753</v>
      </c>
      <c r="Y450" s="64">
        <f t="shared" si="382"/>
        <v>33405.567669999997</v>
      </c>
      <c r="Z450" s="64">
        <f t="shared" si="383"/>
        <v>5965.2220500000003</v>
      </c>
      <c r="AA450" s="64">
        <f t="shared" si="384"/>
        <v>6219.3241400000006</v>
      </c>
    </row>
    <row r="451" spans="1:27" s="3" customFormat="1" ht="26.25" customHeight="1" x14ac:dyDescent="0.2">
      <c r="A451" s="32" t="s">
        <v>391</v>
      </c>
      <c r="B451" s="26">
        <v>7</v>
      </c>
      <c r="C451" s="27">
        <v>0</v>
      </c>
      <c r="D451" s="26" t="s">
        <v>390</v>
      </c>
      <c r="E451" s="28"/>
      <c r="F451" s="29"/>
      <c r="G451" s="30"/>
      <c r="H451" s="30"/>
      <c r="I451" s="30"/>
      <c r="J451" s="30">
        <f>J452</f>
        <v>5789.7743799999998</v>
      </c>
      <c r="K451" s="30">
        <f t="shared" ref="K451:L451" si="408">K452</f>
        <v>5848.2569100000001</v>
      </c>
      <c r="L451" s="30">
        <f t="shared" si="408"/>
        <v>6097.3766100000003</v>
      </c>
      <c r="M451" s="30">
        <f t="shared" ref="M451:M456" si="409">G451+J451</f>
        <v>5789.7743799999998</v>
      </c>
      <c r="N451" s="30">
        <f t="shared" ref="N451:N456" si="410">H451+K451</f>
        <v>5848.2569100000001</v>
      </c>
      <c r="O451" s="31">
        <f t="shared" ref="O451:O456" si="411">I451+L451</f>
        <v>6097.3766100000003</v>
      </c>
      <c r="P451" s="65">
        <f>P452</f>
        <v>27499.997800000001</v>
      </c>
      <c r="Q451" s="65"/>
      <c r="R451" s="65"/>
      <c r="S451" s="83">
        <f t="shared" si="345"/>
        <v>33289.77218</v>
      </c>
      <c r="T451" s="83">
        <f t="shared" si="346"/>
        <v>5848.2569100000001</v>
      </c>
      <c r="U451" s="83">
        <f t="shared" si="347"/>
        <v>6097.3766100000003</v>
      </c>
      <c r="V451" s="83">
        <f>V452</f>
        <v>115.79549</v>
      </c>
      <c r="W451" s="83">
        <f>W452</f>
        <v>116.96514000000001</v>
      </c>
      <c r="X451" s="83">
        <f>X452</f>
        <v>121.94753</v>
      </c>
      <c r="Y451" s="83">
        <f t="shared" si="382"/>
        <v>33405.567669999997</v>
      </c>
      <c r="Z451" s="83">
        <f t="shared" si="383"/>
        <v>5965.2220500000003</v>
      </c>
      <c r="AA451" s="83">
        <f t="shared" si="384"/>
        <v>6219.3241400000006</v>
      </c>
    </row>
    <row r="452" spans="1:27" s="3" customFormat="1" ht="19.5" customHeight="1" x14ac:dyDescent="0.2">
      <c r="A452" s="92" t="s">
        <v>389</v>
      </c>
      <c r="B452" s="26">
        <v>7</v>
      </c>
      <c r="C452" s="27">
        <v>0</v>
      </c>
      <c r="D452" s="26" t="s">
        <v>390</v>
      </c>
      <c r="E452" s="28">
        <v>55550</v>
      </c>
      <c r="F452" s="29"/>
      <c r="G452" s="30"/>
      <c r="H452" s="30"/>
      <c r="I452" s="30"/>
      <c r="J452" s="30">
        <f>J453+J455</f>
        <v>5789.7743799999998</v>
      </c>
      <c r="K452" s="30">
        <f t="shared" ref="K452:L452" si="412">K453+K455</f>
        <v>5848.2569100000001</v>
      </c>
      <c r="L452" s="30">
        <f t="shared" si="412"/>
        <v>6097.3766100000003</v>
      </c>
      <c r="M452" s="30">
        <f t="shared" si="409"/>
        <v>5789.7743799999998</v>
      </c>
      <c r="N452" s="30">
        <f t="shared" si="410"/>
        <v>5848.2569100000001</v>
      </c>
      <c r="O452" s="31">
        <f t="shared" si="411"/>
        <v>6097.3766100000003</v>
      </c>
      <c r="P452" s="65">
        <f>P455</f>
        <v>27499.997800000001</v>
      </c>
      <c r="Q452" s="65"/>
      <c r="R452" s="65"/>
      <c r="S452" s="83">
        <f t="shared" si="345"/>
        <v>33289.77218</v>
      </c>
      <c r="T452" s="83">
        <f t="shared" si="346"/>
        <v>5848.2569100000001</v>
      </c>
      <c r="U452" s="83">
        <f t="shared" si="347"/>
        <v>6097.3766100000003</v>
      </c>
      <c r="V452" s="83">
        <f>V455</f>
        <v>115.79549</v>
      </c>
      <c r="W452" s="83">
        <f>W453</f>
        <v>116.96514000000001</v>
      </c>
      <c r="X452" s="83">
        <f>X453</f>
        <v>121.94753</v>
      </c>
      <c r="Y452" s="83">
        <f t="shared" si="382"/>
        <v>33405.567669999997</v>
      </c>
      <c r="Z452" s="83">
        <f t="shared" si="383"/>
        <v>5965.2220500000003</v>
      </c>
      <c r="AA452" s="83">
        <f t="shared" si="384"/>
        <v>6219.3241400000006</v>
      </c>
    </row>
    <row r="453" spans="1:27" s="3" customFormat="1" ht="25.5" customHeight="1" x14ac:dyDescent="0.2">
      <c r="A453" s="33" t="s">
        <v>14</v>
      </c>
      <c r="B453" s="26">
        <v>7</v>
      </c>
      <c r="C453" s="27">
        <v>0</v>
      </c>
      <c r="D453" s="26" t="s">
        <v>390</v>
      </c>
      <c r="E453" s="28">
        <v>55550</v>
      </c>
      <c r="F453" s="29">
        <v>200</v>
      </c>
      <c r="G453" s="30"/>
      <c r="H453" s="30"/>
      <c r="I453" s="30"/>
      <c r="J453" s="30">
        <v>0</v>
      </c>
      <c r="K453" s="30">
        <f>K454</f>
        <v>5848.2569100000001</v>
      </c>
      <c r="L453" s="30">
        <f>L454</f>
        <v>6097.3766100000003</v>
      </c>
      <c r="M453" s="30">
        <f t="shared" si="409"/>
        <v>0</v>
      </c>
      <c r="N453" s="30">
        <f t="shared" si="410"/>
        <v>5848.2569100000001</v>
      </c>
      <c r="O453" s="31">
        <f t="shared" si="411"/>
        <v>6097.3766100000003</v>
      </c>
      <c r="P453" s="65"/>
      <c r="Q453" s="65"/>
      <c r="R453" s="65"/>
      <c r="S453" s="83">
        <f t="shared" ref="S453:S522" si="413">M453+P453</f>
        <v>0</v>
      </c>
      <c r="T453" s="83">
        <f t="shared" ref="T453:T522" si="414">N453+Q453</f>
        <v>5848.2569100000001</v>
      </c>
      <c r="U453" s="83">
        <f t="shared" ref="U453:U522" si="415">O453+R453</f>
        <v>6097.3766100000003</v>
      </c>
      <c r="V453" s="83"/>
      <c r="W453" s="83">
        <f>W454</f>
        <v>116.96514000000001</v>
      </c>
      <c r="X453" s="83">
        <f>X454</f>
        <v>121.94753</v>
      </c>
      <c r="Y453" s="83">
        <f t="shared" si="382"/>
        <v>0</v>
      </c>
      <c r="Z453" s="83">
        <f t="shared" si="383"/>
        <v>5965.2220500000003</v>
      </c>
      <c r="AA453" s="83">
        <f t="shared" si="384"/>
        <v>6219.3241400000006</v>
      </c>
    </row>
    <row r="454" spans="1:27" s="3" customFormat="1" ht="25.5" customHeight="1" x14ac:dyDescent="0.2">
      <c r="A454" s="23" t="s">
        <v>13</v>
      </c>
      <c r="B454" s="26">
        <v>7</v>
      </c>
      <c r="C454" s="27">
        <v>0</v>
      </c>
      <c r="D454" s="26" t="s">
        <v>390</v>
      </c>
      <c r="E454" s="28">
        <v>55550</v>
      </c>
      <c r="F454" s="29">
        <v>240</v>
      </c>
      <c r="G454" s="30"/>
      <c r="H454" s="30"/>
      <c r="I454" s="30"/>
      <c r="J454" s="30">
        <v>0</v>
      </c>
      <c r="K454" s="30">
        <v>5848.2569100000001</v>
      </c>
      <c r="L454" s="30">
        <v>6097.3766100000003</v>
      </c>
      <c r="M454" s="30">
        <f t="shared" si="409"/>
        <v>0</v>
      </c>
      <c r="N454" s="30">
        <f t="shared" si="410"/>
        <v>5848.2569100000001</v>
      </c>
      <c r="O454" s="31">
        <f t="shared" si="411"/>
        <v>6097.3766100000003</v>
      </c>
      <c r="P454" s="65"/>
      <c r="Q454" s="65"/>
      <c r="R454" s="65"/>
      <c r="S454" s="83">
        <f t="shared" si="413"/>
        <v>0</v>
      </c>
      <c r="T454" s="83">
        <f t="shared" si="414"/>
        <v>5848.2569100000001</v>
      </c>
      <c r="U454" s="83">
        <f t="shared" si="415"/>
        <v>6097.3766100000003</v>
      </c>
      <c r="V454" s="83"/>
      <c r="W454" s="83">
        <v>116.96514000000001</v>
      </c>
      <c r="X454" s="83">
        <v>121.94753</v>
      </c>
      <c r="Y454" s="83">
        <f t="shared" si="382"/>
        <v>0</v>
      </c>
      <c r="Z454" s="83">
        <f t="shared" si="383"/>
        <v>5965.2220500000003</v>
      </c>
      <c r="AA454" s="83">
        <f t="shared" si="384"/>
        <v>6219.3241400000006</v>
      </c>
    </row>
    <row r="455" spans="1:27" s="3" customFormat="1" ht="18" customHeight="1" x14ac:dyDescent="0.2">
      <c r="A455" s="23" t="s">
        <v>29</v>
      </c>
      <c r="B455" s="26">
        <v>7</v>
      </c>
      <c r="C455" s="27">
        <v>0</v>
      </c>
      <c r="D455" s="26" t="s">
        <v>390</v>
      </c>
      <c r="E455" s="28">
        <v>55550</v>
      </c>
      <c r="F455" s="29">
        <v>500</v>
      </c>
      <c r="G455" s="30"/>
      <c r="H455" s="30"/>
      <c r="I455" s="30"/>
      <c r="J455" s="30">
        <f>J456</f>
        <v>5789.7743799999998</v>
      </c>
      <c r="K455" s="30">
        <v>0</v>
      </c>
      <c r="L455" s="30">
        <v>0</v>
      </c>
      <c r="M455" s="30">
        <f t="shared" si="409"/>
        <v>5789.7743799999998</v>
      </c>
      <c r="N455" s="30">
        <f t="shared" si="410"/>
        <v>0</v>
      </c>
      <c r="O455" s="31">
        <f t="shared" si="411"/>
        <v>0</v>
      </c>
      <c r="P455" s="65">
        <f>P456</f>
        <v>27499.997800000001</v>
      </c>
      <c r="Q455" s="65"/>
      <c r="R455" s="65"/>
      <c r="S455" s="83">
        <f t="shared" si="413"/>
        <v>33289.77218</v>
      </c>
      <c r="T455" s="83">
        <f t="shared" si="414"/>
        <v>0</v>
      </c>
      <c r="U455" s="83">
        <f t="shared" si="415"/>
        <v>0</v>
      </c>
      <c r="V455" s="83">
        <v>115.79549</v>
      </c>
      <c r="W455" s="83"/>
      <c r="X455" s="83"/>
      <c r="Y455" s="83">
        <f t="shared" si="382"/>
        <v>33405.567669999997</v>
      </c>
      <c r="Z455" s="83">
        <f t="shared" si="383"/>
        <v>0</v>
      </c>
      <c r="AA455" s="83">
        <f t="shared" si="384"/>
        <v>0</v>
      </c>
    </row>
    <row r="456" spans="1:27" s="3" customFormat="1" ht="16.5" customHeight="1" x14ac:dyDescent="0.2">
      <c r="A456" s="23" t="s">
        <v>28</v>
      </c>
      <c r="B456" s="26">
        <v>7</v>
      </c>
      <c r="C456" s="27">
        <v>0</v>
      </c>
      <c r="D456" s="26" t="s">
        <v>390</v>
      </c>
      <c r="E456" s="28">
        <v>55550</v>
      </c>
      <c r="F456" s="29">
        <v>540</v>
      </c>
      <c r="G456" s="30"/>
      <c r="H456" s="30"/>
      <c r="I456" s="30"/>
      <c r="J456" s="30">
        <v>5789.7743799999998</v>
      </c>
      <c r="K456" s="30">
        <v>0</v>
      </c>
      <c r="L456" s="30">
        <v>0</v>
      </c>
      <c r="M456" s="30">
        <f t="shared" si="409"/>
        <v>5789.7743799999998</v>
      </c>
      <c r="N456" s="30">
        <f t="shared" si="410"/>
        <v>0</v>
      </c>
      <c r="O456" s="31">
        <f t="shared" si="411"/>
        <v>0</v>
      </c>
      <c r="P456" s="65">
        <f>24999.998+2499.9998</f>
        <v>27499.997800000001</v>
      </c>
      <c r="Q456" s="65"/>
      <c r="R456" s="65"/>
      <c r="S456" s="83">
        <f t="shared" si="413"/>
        <v>33289.77218</v>
      </c>
      <c r="T456" s="83">
        <f t="shared" si="414"/>
        <v>0</v>
      </c>
      <c r="U456" s="83">
        <f t="shared" si="415"/>
        <v>0</v>
      </c>
      <c r="V456" s="83">
        <v>115.79549</v>
      </c>
      <c r="W456" s="83"/>
      <c r="X456" s="83"/>
      <c r="Y456" s="83">
        <f t="shared" si="382"/>
        <v>33405.567669999997</v>
      </c>
      <c r="Z456" s="83">
        <f t="shared" si="383"/>
        <v>0</v>
      </c>
      <c r="AA456" s="83">
        <f t="shared" si="384"/>
        <v>0</v>
      </c>
    </row>
    <row r="457" spans="1:27" s="3" customFormat="1" ht="45" x14ac:dyDescent="0.2">
      <c r="A457" s="34" t="s">
        <v>341</v>
      </c>
      <c r="B457" s="37">
        <v>8</v>
      </c>
      <c r="C457" s="38" t="s">
        <v>3</v>
      </c>
      <c r="D457" s="37" t="s">
        <v>2</v>
      </c>
      <c r="E457" s="39" t="s">
        <v>9</v>
      </c>
      <c r="F457" s="40" t="s">
        <v>7</v>
      </c>
      <c r="G457" s="41">
        <f>G461+G464+G467+G470+G458</f>
        <v>50</v>
      </c>
      <c r="H457" s="41">
        <f>H461+H464+H467+H470+H458</f>
        <v>50</v>
      </c>
      <c r="I457" s="41">
        <f>I461+I464+I467+I470+I458</f>
        <v>50</v>
      </c>
      <c r="J457" s="41"/>
      <c r="K457" s="41"/>
      <c r="L457" s="41"/>
      <c r="M457" s="41">
        <f t="shared" si="369"/>
        <v>50</v>
      </c>
      <c r="N457" s="41">
        <f t="shared" si="370"/>
        <v>50</v>
      </c>
      <c r="O457" s="42">
        <f t="shared" si="371"/>
        <v>50</v>
      </c>
      <c r="P457" s="66"/>
      <c r="Q457" s="66"/>
      <c r="R457" s="66"/>
      <c r="S457" s="64">
        <f t="shared" si="413"/>
        <v>50</v>
      </c>
      <c r="T457" s="64">
        <f t="shared" si="414"/>
        <v>50</v>
      </c>
      <c r="U457" s="64">
        <f t="shared" si="415"/>
        <v>50</v>
      </c>
      <c r="V457" s="64"/>
      <c r="W457" s="64"/>
      <c r="X457" s="64"/>
      <c r="Y457" s="64">
        <f t="shared" si="382"/>
        <v>50</v>
      </c>
      <c r="Z457" s="64">
        <f t="shared" si="383"/>
        <v>50</v>
      </c>
      <c r="AA457" s="64">
        <f t="shared" si="384"/>
        <v>50</v>
      </c>
    </row>
    <row r="458" spans="1:27" s="3" customFormat="1" ht="22.5" x14ac:dyDescent="0.2">
      <c r="A458" s="23" t="s">
        <v>349</v>
      </c>
      <c r="B458" s="26">
        <v>8</v>
      </c>
      <c r="C458" s="27" t="s">
        <v>3</v>
      </c>
      <c r="D458" s="26" t="s">
        <v>2</v>
      </c>
      <c r="E458" s="28">
        <v>80410</v>
      </c>
      <c r="F458" s="40"/>
      <c r="G458" s="30">
        <f>G459</f>
        <v>10</v>
      </c>
      <c r="H458" s="30">
        <f t="shared" ref="H458:I459" si="416">H459</f>
        <v>10</v>
      </c>
      <c r="I458" s="30">
        <f t="shared" si="416"/>
        <v>10</v>
      </c>
      <c r="J458" s="30"/>
      <c r="K458" s="30"/>
      <c r="L458" s="30"/>
      <c r="M458" s="30">
        <f t="shared" si="369"/>
        <v>10</v>
      </c>
      <c r="N458" s="30">
        <f t="shared" si="370"/>
        <v>10</v>
      </c>
      <c r="O458" s="31">
        <f t="shared" si="371"/>
        <v>10</v>
      </c>
      <c r="P458" s="65"/>
      <c r="Q458" s="65"/>
      <c r="R458" s="65"/>
      <c r="S458" s="83">
        <f t="shared" si="413"/>
        <v>10</v>
      </c>
      <c r="T458" s="83">
        <f t="shared" si="414"/>
        <v>10</v>
      </c>
      <c r="U458" s="83">
        <f t="shared" si="415"/>
        <v>10</v>
      </c>
      <c r="V458" s="83"/>
      <c r="W458" s="83"/>
      <c r="X458" s="83"/>
      <c r="Y458" s="83">
        <f t="shared" si="382"/>
        <v>10</v>
      </c>
      <c r="Z458" s="83">
        <f t="shared" si="383"/>
        <v>10</v>
      </c>
      <c r="AA458" s="83">
        <f t="shared" si="384"/>
        <v>10</v>
      </c>
    </row>
    <row r="459" spans="1:27" s="3" customFormat="1" ht="22.5" x14ac:dyDescent="0.2">
      <c r="A459" s="23" t="s">
        <v>14</v>
      </c>
      <c r="B459" s="26">
        <v>8</v>
      </c>
      <c r="C459" s="27" t="s">
        <v>3</v>
      </c>
      <c r="D459" s="26" t="s">
        <v>2</v>
      </c>
      <c r="E459" s="28">
        <v>80410</v>
      </c>
      <c r="F459" s="29">
        <v>200</v>
      </c>
      <c r="G459" s="30">
        <f>G460</f>
        <v>10</v>
      </c>
      <c r="H459" s="30">
        <f t="shared" si="416"/>
        <v>10</v>
      </c>
      <c r="I459" s="30">
        <f t="shared" si="416"/>
        <v>10</v>
      </c>
      <c r="J459" s="30"/>
      <c r="K459" s="30"/>
      <c r="L459" s="30"/>
      <c r="M459" s="30">
        <f t="shared" si="369"/>
        <v>10</v>
      </c>
      <c r="N459" s="30">
        <f t="shared" si="370"/>
        <v>10</v>
      </c>
      <c r="O459" s="31">
        <f t="shared" si="371"/>
        <v>10</v>
      </c>
      <c r="P459" s="65"/>
      <c r="Q459" s="65"/>
      <c r="R459" s="65"/>
      <c r="S459" s="83">
        <f t="shared" si="413"/>
        <v>10</v>
      </c>
      <c r="T459" s="83">
        <f t="shared" si="414"/>
        <v>10</v>
      </c>
      <c r="U459" s="83">
        <f t="shared" si="415"/>
        <v>10</v>
      </c>
      <c r="V459" s="83"/>
      <c r="W459" s="83"/>
      <c r="X459" s="83"/>
      <c r="Y459" s="83">
        <f t="shared" si="382"/>
        <v>10</v>
      </c>
      <c r="Z459" s="83">
        <f t="shared" si="383"/>
        <v>10</v>
      </c>
      <c r="AA459" s="83">
        <f t="shared" si="384"/>
        <v>10</v>
      </c>
    </row>
    <row r="460" spans="1:27" s="3" customFormat="1" ht="22.5" x14ac:dyDescent="0.2">
      <c r="A460" s="23" t="s">
        <v>13</v>
      </c>
      <c r="B460" s="26">
        <v>8</v>
      </c>
      <c r="C460" s="27" t="s">
        <v>3</v>
      </c>
      <c r="D460" s="26" t="s">
        <v>2</v>
      </c>
      <c r="E460" s="28">
        <v>80410</v>
      </c>
      <c r="F460" s="29">
        <v>240</v>
      </c>
      <c r="G460" s="30">
        <v>10</v>
      </c>
      <c r="H460" s="30">
        <v>10</v>
      </c>
      <c r="I460" s="30">
        <v>10</v>
      </c>
      <c r="J460" s="30"/>
      <c r="K460" s="30"/>
      <c r="L460" s="30"/>
      <c r="M460" s="30">
        <f t="shared" si="369"/>
        <v>10</v>
      </c>
      <c r="N460" s="30">
        <f t="shared" si="370"/>
        <v>10</v>
      </c>
      <c r="O460" s="31">
        <f t="shared" si="371"/>
        <v>10</v>
      </c>
      <c r="P460" s="65"/>
      <c r="Q460" s="65"/>
      <c r="R460" s="65"/>
      <c r="S460" s="83">
        <f t="shared" si="413"/>
        <v>10</v>
      </c>
      <c r="T460" s="83">
        <f t="shared" si="414"/>
        <v>10</v>
      </c>
      <c r="U460" s="83">
        <f t="shared" si="415"/>
        <v>10</v>
      </c>
      <c r="V460" s="83"/>
      <c r="W460" s="83"/>
      <c r="X460" s="83"/>
      <c r="Y460" s="83">
        <f t="shared" si="382"/>
        <v>10</v>
      </c>
      <c r="Z460" s="83">
        <f t="shared" si="383"/>
        <v>10</v>
      </c>
      <c r="AA460" s="83">
        <f t="shared" si="384"/>
        <v>10</v>
      </c>
    </row>
    <row r="461" spans="1:27" s="3" customFormat="1" x14ac:dyDescent="0.2">
      <c r="A461" s="23" t="s">
        <v>59</v>
      </c>
      <c r="B461" s="26">
        <v>8</v>
      </c>
      <c r="C461" s="27" t="s">
        <v>3</v>
      </c>
      <c r="D461" s="26" t="s">
        <v>2</v>
      </c>
      <c r="E461" s="28" t="s">
        <v>58</v>
      </c>
      <c r="F461" s="29" t="s">
        <v>7</v>
      </c>
      <c r="G461" s="30">
        <f>G462</f>
        <v>20</v>
      </c>
      <c r="H461" s="30">
        <f t="shared" ref="H461:I461" si="417">H462</f>
        <v>20</v>
      </c>
      <c r="I461" s="30">
        <f t="shared" si="417"/>
        <v>20</v>
      </c>
      <c r="J461" s="30"/>
      <c r="K461" s="30"/>
      <c r="L461" s="30"/>
      <c r="M461" s="30">
        <f t="shared" si="369"/>
        <v>20</v>
      </c>
      <c r="N461" s="30">
        <f t="shared" si="370"/>
        <v>20</v>
      </c>
      <c r="O461" s="31">
        <f t="shared" si="371"/>
        <v>20</v>
      </c>
      <c r="P461" s="65"/>
      <c r="Q461" s="65"/>
      <c r="R461" s="65"/>
      <c r="S461" s="83">
        <f t="shared" si="413"/>
        <v>20</v>
      </c>
      <c r="T461" s="83">
        <f t="shared" si="414"/>
        <v>20</v>
      </c>
      <c r="U461" s="83">
        <f t="shared" si="415"/>
        <v>20</v>
      </c>
      <c r="V461" s="83"/>
      <c r="W461" s="83"/>
      <c r="X461" s="83"/>
      <c r="Y461" s="83">
        <f t="shared" si="382"/>
        <v>20</v>
      </c>
      <c r="Z461" s="83">
        <f t="shared" si="383"/>
        <v>20</v>
      </c>
      <c r="AA461" s="83">
        <f t="shared" si="384"/>
        <v>20</v>
      </c>
    </row>
    <row r="462" spans="1:27" s="3" customFormat="1" ht="22.5" x14ac:dyDescent="0.2">
      <c r="A462" s="23" t="s">
        <v>14</v>
      </c>
      <c r="B462" s="26">
        <v>8</v>
      </c>
      <c r="C462" s="27" t="s">
        <v>3</v>
      </c>
      <c r="D462" s="26" t="s">
        <v>2</v>
      </c>
      <c r="E462" s="28" t="s">
        <v>58</v>
      </c>
      <c r="F462" s="29">
        <v>200</v>
      </c>
      <c r="G462" s="30">
        <f t="shared" ref="G462:I462" si="418">G463</f>
        <v>20</v>
      </c>
      <c r="H462" s="30">
        <f t="shared" si="418"/>
        <v>20</v>
      </c>
      <c r="I462" s="30">
        <f t="shared" si="418"/>
        <v>20</v>
      </c>
      <c r="J462" s="30"/>
      <c r="K462" s="30"/>
      <c r="L462" s="30"/>
      <c r="M462" s="30">
        <f t="shared" si="369"/>
        <v>20</v>
      </c>
      <c r="N462" s="30">
        <f t="shared" si="370"/>
        <v>20</v>
      </c>
      <c r="O462" s="31">
        <f t="shared" si="371"/>
        <v>20</v>
      </c>
      <c r="P462" s="65"/>
      <c r="Q462" s="65"/>
      <c r="R462" s="65"/>
      <c r="S462" s="83">
        <f t="shared" si="413"/>
        <v>20</v>
      </c>
      <c r="T462" s="83">
        <f t="shared" si="414"/>
        <v>20</v>
      </c>
      <c r="U462" s="83">
        <f t="shared" si="415"/>
        <v>20</v>
      </c>
      <c r="V462" s="83"/>
      <c r="W462" s="83"/>
      <c r="X462" s="83"/>
      <c r="Y462" s="83">
        <f t="shared" si="382"/>
        <v>20</v>
      </c>
      <c r="Z462" s="83">
        <f t="shared" si="383"/>
        <v>20</v>
      </c>
      <c r="AA462" s="83">
        <f t="shared" si="384"/>
        <v>20</v>
      </c>
    </row>
    <row r="463" spans="1:27" s="3" customFormat="1" ht="22.5" x14ac:dyDescent="0.2">
      <c r="A463" s="23" t="s">
        <v>13</v>
      </c>
      <c r="B463" s="26">
        <v>8</v>
      </c>
      <c r="C463" s="27" t="s">
        <v>3</v>
      </c>
      <c r="D463" s="26" t="s">
        <v>2</v>
      </c>
      <c r="E463" s="28" t="s">
        <v>58</v>
      </c>
      <c r="F463" s="29">
        <v>240</v>
      </c>
      <c r="G463" s="30">
        <v>20</v>
      </c>
      <c r="H463" s="30">
        <v>20</v>
      </c>
      <c r="I463" s="30">
        <v>20</v>
      </c>
      <c r="J463" s="30"/>
      <c r="K463" s="30"/>
      <c r="L463" s="30"/>
      <c r="M463" s="30">
        <f t="shared" si="369"/>
        <v>20</v>
      </c>
      <c r="N463" s="30">
        <f t="shared" si="370"/>
        <v>20</v>
      </c>
      <c r="O463" s="31">
        <f t="shared" si="371"/>
        <v>20</v>
      </c>
      <c r="P463" s="65"/>
      <c r="Q463" s="65"/>
      <c r="R463" s="65"/>
      <c r="S463" s="83">
        <f t="shared" si="413"/>
        <v>20</v>
      </c>
      <c r="T463" s="83">
        <f t="shared" si="414"/>
        <v>20</v>
      </c>
      <c r="U463" s="83">
        <f t="shared" si="415"/>
        <v>20</v>
      </c>
      <c r="V463" s="83"/>
      <c r="W463" s="83"/>
      <c r="X463" s="83"/>
      <c r="Y463" s="83">
        <f t="shared" si="382"/>
        <v>20</v>
      </c>
      <c r="Z463" s="83">
        <f t="shared" si="383"/>
        <v>20</v>
      </c>
      <c r="AA463" s="83">
        <f t="shared" si="384"/>
        <v>20</v>
      </c>
    </row>
    <row r="464" spans="1:27" s="3" customFormat="1" x14ac:dyDescent="0.2">
      <c r="A464" s="23" t="s">
        <v>57</v>
      </c>
      <c r="B464" s="26">
        <v>8</v>
      </c>
      <c r="C464" s="27" t="s">
        <v>3</v>
      </c>
      <c r="D464" s="26" t="s">
        <v>2</v>
      </c>
      <c r="E464" s="28">
        <v>80460</v>
      </c>
      <c r="F464" s="29" t="s">
        <v>7</v>
      </c>
      <c r="G464" s="30">
        <f t="shared" ref="G464:I464" si="419">G465</f>
        <v>10</v>
      </c>
      <c r="H464" s="30">
        <f t="shared" si="419"/>
        <v>10</v>
      </c>
      <c r="I464" s="30">
        <f t="shared" si="419"/>
        <v>10</v>
      </c>
      <c r="J464" s="30"/>
      <c r="K464" s="30"/>
      <c r="L464" s="30"/>
      <c r="M464" s="30">
        <f t="shared" si="369"/>
        <v>10</v>
      </c>
      <c r="N464" s="30">
        <f t="shared" si="370"/>
        <v>10</v>
      </c>
      <c r="O464" s="31">
        <f t="shared" si="371"/>
        <v>10</v>
      </c>
      <c r="P464" s="65"/>
      <c r="Q464" s="65"/>
      <c r="R464" s="65"/>
      <c r="S464" s="83">
        <f t="shared" si="413"/>
        <v>10</v>
      </c>
      <c r="T464" s="83">
        <f t="shared" si="414"/>
        <v>10</v>
      </c>
      <c r="U464" s="83">
        <f t="shared" si="415"/>
        <v>10</v>
      </c>
      <c r="V464" s="83"/>
      <c r="W464" s="83"/>
      <c r="X464" s="83"/>
      <c r="Y464" s="83">
        <f t="shared" si="382"/>
        <v>10</v>
      </c>
      <c r="Z464" s="83">
        <f t="shared" si="383"/>
        <v>10</v>
      </c>
      <c r="AA464" s="83">
        <f t="shared" si="384"/>
        <v>10</v>
      </c>
    </row>
    <row r="465" spans="1:27" s="3" customFormat="1" ht="22.5" x14ac:dyDescent="0.2">
      <c r="A465" s="23" t="s">
        <v>14</v>
      </c>
      <c r="B465" s="26">
        <v>8</v>
      </c>
      <c r="C465" s="27" t="s">
        <v>3</v>
      </c>
      <c r="D465" s="26" t="s">
        <v>2</v>
      </c>
      <c r="E465" s="28" t="s">
        <v>56</v>
      </c>
      <c r="F465" s="29">
        <v>200</v>
      </c>
      <c r="G465" s="30">
        <f t="shared" ref="G465:I465" si="420">G466</f>
        <v>10</v>
      </c>
      <c r="H465" s="30">
        <f t="shared" si="420"/>
        <v>10</v>
      </c>
      <c r="I465" s="30">
        <f t="shared" si="420"/>
        <v>10</v>
      </c>
      <c r="J465" s="30"/>
      <c r="K465" s="30"/>
      <c r="L465" s="30"/>
      <c r="M465" s="30">
        <f t="shared" si="369"/>
        <v>10</v>
      </c>
      <c r="N465" s="30">
        <f t="shared" si="370"/>
        <v>10</v>
      </c>
      <c r="O465" s="31">
        <f t="shared" si="371"/>
        <v>10</v>
      </c>
      <c r="P465" s="65"/>
      <c r="Q465" s="65"/>
      <c r="R465" s="65"/>
      <c r="S465" s="83">
        <f t="shared" si="413"/>
        <v>10</v>
      </c>
      <c r="T465" s="83">
        <f t="shared" si="414"/>
        <v>10</v>
      </c>
      <c r="U465" s="83">
        <f t="shared" si="415"/>
        <v>10</v>
      </c>
      <c r="V465" s="83"/>
      <c r="W465" s="83"/>
      <c r="X465" s="83"/>
      <c r="Y465" s="83">
        <f t="shared" si="382"/>
        <v>10</v>
      </c>
      <c r="Z465" s="83">
        <f t="shared" si="383"/>
        <v>10</v>
      </c>
      <c r="AA465" s="83">
        <f t="shared" si="384"/>
        <v>10</v>
      </c>
    </row>
    <row r="466" spans="1:27" s="3" customFormat="1" ht="22.5" x14ac:dyDescent="0.2">
      <c r="A466" s="23" t="s">
        <v>13</v>
      </c>
      <c r="B466" s="26">
        <v>8</v>
      </c>
      <c r="C466" s="27" t="s">
        <v>3</v>
      </c>
      <c r="D466" s="26" t="s">
        <v>2</v>
      </c>
      <c r="E466" s="28" t="s">
        <v>56</v>
      </c>
      <c r="F466" s="29">
        <v>240</v>
      </c>
      <c r="G466" s="30">
        <v>10</v>
      </c>
      <c r="H466" s="30">
        <v>10</v>
      </c>
      <c r="I466" s="30">
        <v>10</v>
      </c>
      <c r="J466" s="30"/>
      <c r="K466" s="30"/>
      <c r="L466" s="30"/>
      <c r="M466" s="30">
        <f t="shared" si="369"/>
        <v>10</v>
      </c>
      <c r="N466" s="30">
        <f t="shared" si="370"/>
        <v>10</v>
      </c>
      <c r="O466" s="31">
        <f t="shared" si="371"/>
        <v>10</v>
      </c>
      <c r="P466" s="65"/>
      <c r="Q466" s="65"/>
      <c r="R466" s="65"/>
      <c r="S466" s="83">
        <f t="shared" si="413"/>
        <v>10</v>
      </c>
      <c r="T466" s="83">
        <f t="shared" si="414"/>
        <v>10</v>
      </c>
      <c r="U466" s="83">
        <f t="shared" si="415"/>
        <v>10</v>
      </c>
      <c r="V466" s="83"/>
      <c r="W466" s="83"/>
      <c r="X466" s="83"/>
      <c r="Y466" s="83">
        <f t="shared" si="382"/>
        <v>10</v>
      </c>
      <c r="Z466" s="83">
        <f t="shared" si="383"/>
        <v>10</v>
      </c>
      <c r="AA466" s="83">
        <f t="shared" si="384"/>
        <v>10</v>
      </c>
    </row>
    <row r="467" spans="1:27" s="3" customFormat="1" ht="22.5" x14ac:dyDescent="0.2">
      <c r="A467" s="23" t="s">
        <v>63</v>
      </c>
      <c r="B467" s="26">
        <v>8</v>
      </c>
      <c r="C467" s="27" t="s">
        <v>3</v>
      </c>
      <c r="D467" s="26" t="s">
        <v>2</v>
      </c>
      <c r="E467" s="28" t="s">
        <v>62</v>
      </c>
      <c r="F467" s="29" t="s">
        <v>7</v>
      </c>
      <c r="G467" s="30">
        <f t="shared" ref="G467:I467" si="421">G468</f>
        <v>10</v>
      </c>
      <c r="H467" s="30">
        <f t="shared" si="421"/>
        <v>10</v>
      </c>
      <c r="I467" s="30">
        <f t="shared" si="421"/>
        <v>10</v>
      </c>
      <c r="J467" s="30"/>
      <c r="K467" s="30"/>
      <c r="L467" s="30"/>
      <c r="M467" s="30">
        <f t="shared" si="369"/>
        <v>10</v>
      </c>
      <c r="N467" s="30">
        <f t="shared" si="370"/>
        <v>10</v>
      </c>
      <c r="O467" s="31">
        <f t="shared" si="371"/>
        <v>10</v>
      </c>
      <c r="P467" s="65"/>
      <c r="Q467" s="65"/>
      <c r="R467" s="65"/>
      <c r="S467" s="83">
        <f t="shared" si="413"/>
        <v>10</v>
      </c>
      <c r="T467" s="83">
        <f t="shared" si="414"/>
        <v>10</v>
      </c>
      <c r="U467" s="83">
        <f t="shared" si="415"/>
        <v>10</v>
      </c>
      <c r="V467" s="83"/>
      <c r="W467" s="83"/>
      <c r="X467" s="83"/>
      <c r="Y467" s="83">
        <f t="shared" si="382"/>
        <v>10</v>
      </c>
      <c r="Z467" s="83">
        <f t="shared" si="383"/>
        <v>10</v>
      </c>
      <c r="AA467" s="83">
        <f t="shared" si="384"/>
        <v>10</v>
      </c>
    </row>
    <row r="468" spans="1:27" s="3" customFormat="1" ht="22.5" x14ac:dyDescent="0.2">
      <c r="A468" s="23" t="s">
        <v>14</v>
      </c>
      <c r="B468" s="26">
        <v>8</v>
      </c>
      <c r="C468" s="27" t="s">
        <v>3</v>
      </c>
      <c r="D468" s="26" t="s">
        <v>2</v>
      </c>
      <c r="E468" s="28" t="s">
        <v>62</v>
      </c>
      <c r="F468" s="29">
        <v>200</v>
      </c>
      <c r="G468" s="30">
        <f t="shared" ref="G468:I468" si="422">G469</f>
        <v>10</v>
      </c>
      <c r="H468" s="30">
        <f t="shared" si="422"/>
        <v>10</v>
      </c>
      <c r="I468" s="30">
        <f t="shared" si="422"/>
        <v>10</v>
      </c>
      <c r="J468" s="30"/>
      <c r="K468" s="30"/>
      <c r="L468" s="30"/>
      <c r="M468" s="30">
        <f t="shared" si="369"/>
        <v>10</v>
      </c>
      <c r="N468" s="30">
        <f t="shared" si="370"/>
        <v>10</v>
      </c>
      <c r="O468" s="31">
        <f t="shared" si="371"/>
        <v>10</v>
      </c>
      <c r="P468" s="65"/>
      <c r="Q468" s="65"/>
      <c r="R468" s="65"/>
      <c r="S468" s="83">
        <f t="shared" si="413"/>
        <v>10</v>
      </c>
      <c r="T468" s="83">
        <f t="shared" si="414"/>
        <v>10</v>
      </c>
      <c r="U468" s="83">
        <f t="shared" si="415"/>
        <v>10</v>
      </c>
      <c r="V468" s="83"/>
      <c r="W468" s="83"/>
      <c r="X468" s="83"/>
      <c r="Y468" s="83">
        <f t="shared" si="382"/>
        <v>10</v>
      </c>
      <c r="Z468" s="83">
        <f t="shared" si="383"/>
        <v>10</v>
      </c>
      <c r="AA468" s="83">
        <f t="shared" si="384"/>
        <v>10</v>
      </c>
    </row>
    <row r="469" spans="1:27" s="3" customFormat="1" ht="22.5" x14ac:dyDescent="0.2">
      <c r="A469" s="23" t="s">
        <v>13</v>
      </c>
      <c r="B469" s="26">
        <v>8</v>
      </c>
      <c r="C469" s="27" t="s">
        <v>3</v>
      </c>
      <c r="D469" s="26" t="s">
        <v>2</v>
      </c>
      <c r="E469" s="28" t="s">
        <v>62</v>
      </c>
      <c r="F469" s="29">
        <v>240</v>
      </c>
      <c r="G469" s="30">
        <v>10</v>
      </c>
      <c r="H469" s="30">
        <v>10</v>
      </c>
      <c r="I469" s="30">
        <v>10</v>
      </c>
      <c r="J469" s="30"/>
      <c r="K469" s="30"/>
      <c r="L469" s="30"/>
      <c r="M469" s="30">
        <f t="shared" si="369"/>
        <v>10</v>
      </c>
      <c r="N469" s="30">
        <f t="shared" si="370"/>
        <v>10</v>
      </c>
      <c r="O469" s="31">
        <f t="shared" si="371"/>
        <v>10</v>
      </c>
      <c r="P469" s="65"/>
      <c r="Q469" s="65"/>
      <c r="R469" s="65"/>
      <c r="S469" s="83">
        <f t="shared" si="413"/>
        <v>10</v>
      </c>
      <c r="T469" s="83">
        <f t="shared" si="414"/>
        <v>10</v>
      </c>
      <c r="U469" s="83">
        <f t="shared" si="415"/>
        <v>10</v>
      </c>
      <c r="V469" s="83"/>
      <c r="W469" s="83"/>
      <c r="X469" s="83"/>
      <c r="Y469" s="83">
        <f t="shared" si="382"/>
        <v>10</v>
      </c>
      <c r="Z469" s="83">
        <f t="shared" si="383"/>
        <v>10</v>
      </c>
      <c r="AA469" s="83">
        <f t="shared" si="384"/>
        <v>10</v>
      </c>
    </row>
    <row r="470" spans="1:27" s="3" customFormat="1" ht="22.5" x14ac:dyDescent="0.2">
      <c r="A470" s="23" t="s">
        <v>311</v>
      </c>
      <c r="B470" s="26">
        <v>8</v>
      </c>
      <c r="C470" s="27" t="s">
        <v>3</v>
      </c>
      <c r="D470" s="26" t="s">
        <v>2</v>
      </c>
      <c r="E470" s="28" t="s">
        <v>310</v>
      </c>
      <c r="F470" s="29"/>
      <c r="G470" s="30">
        <f t="shared" ref="G470:I470" si="423">G471</f>
        <v>0</v>
      </c>
      <c r="H470" s="30">
        <f t="shared" si="423"/>
        <v>0</v>
      </c>
      <c r="I470" s="30">
        <f t="shared" si="423"/>
        <v>0</v>
      </c>
      <c r="J470" s="30"/>
      <c r="K470" s="30"/>
      <c r="L470" s="30"/>
      <c r="M470" s="30">
        <f t="shared" si="369"/>
        <v>0</v>
      </c>
      <c r="N470" s="30">
        <f t="shared" si="370"/>
        <v>0</v>
      </c>
      <c r="O470" s="31">
        <f t="shared" si="371"/>
        <v>0</v>
      </c>
      <c r="P470" s="65"/>
      <c r="Q470" s="65"/>
      <c r="R470" s="65"/>
      <c r="S470" s="83">
        <f t="shared" si="413"/>
        <v>0</v>
      </c>
      <c r="T470" s="83">
        <f t="shared" si="414"/>
        <v>0</v>
      </c>
      <c r="U470" s="83">
        <f t="shared" si="415"/>
        <v>0</v>
      </c>
      <c r="V470" s="83"/>
      <c r="W470" s="83"/>
      <c r="X470" s="83"/>
      <c r="Y470" s="83">
        <f t="shared" si="382"/>
        <v>0</v>
      </c>
      <c r="Z470" s="83">
        <f t="shared" si="383"/>
        <v>0</v>
      </c>
      <c r="AA470" s="83">
        <f t="shared" si="384"/>
        <v>0</v>
      </c>
    </row>
    <row r="471" spans="1:27" s="3" customFormat="1" ht="22.5" x14ac:dyDescent="0.2">
      <c r="A471" s="23" t="s">
        <v>81</v>
      </c>
      <c r="B471" s="26">
        <v>8</v>
      </c>
      <c r="C471" s="27" t="s">
        <v>3</v>
      </c>
      <c r="D471" s="26" t="s">
        <v>2</v>
      </c>
      <c r="E471" s="28" t="s">
        <v>310</v>
      </c>
      <c r="F471" s="29">
        <v>600</v>
      </c>
      <c r="G471" s="30">
        <f t="shared" ref="G471:I471" si="424">G472</f>
        <v>0</v>
      </c>
      <c r="H471" s="30">
        <f t="shared" si="424"/>
        <v>0</v>
      </c>
      <c r="I471" s="30">
        <f t="shared" si="424"/>
        <v>0</v>
      </c>
      <c r="J471" s="30"/>
      <c r="K471" s="30"/>
      <c r="L471" s="30"/>
      <c r="M471" s="30">
        <f t="shared" si="369"/>
        <v>0</v>
      </c>
      <c r="N471" s="30">
        <f t="shared" si="370"/>
        <v>0</v>
      </c>
      <c r="O471" s="31">
        <f t="shared" si="371"/>
        <v>0</v>
      </c>
      <c r="P471" s="65"/>
      <c r="Q471" s="65"/>
      <c r="R471" s="65"/>
      <c r="S471" s="83">
        <f t="shared" si="413"/>
        <v>0</v>
      </c>
      <c r="T471" s="83">
        <f t="shared" si="414"/>
        <v>0</v>
      </c>
      <c r="U471" s="83">
        <f t="shared" si="415"/>
        <v>0</v>
      </c>
      <c r="V471" s="83"/>
      <c r="W471" s="83"/>
      <c r="X471" s="83"/>
      <c r="Y471" s="83">
        <f t="shared" si="382"/>
        <v>0</v>
      </c>
      <c r="Z471" s="83">
        <f t="shared" si="383"/>
        <v>0</v>
      </c>
      <c r="AA471" s="83">
        <f t="shared" si="384"/>
        <v>0</v>
      </c>
    </row>
    <row r="472" spans="1:27" s="3" customFormat="1" x14ac:dyDescent="0.2">
      <c r="A472" s="23" t="s">
        <v>155</v>
      </c>
      <c r="B472" s="26">
        <v>8</v>
      </c>
      <c r="C472" s="27" t="s">
        <v>3</v>
      </c>
      <c r="D472" s="26" t="s">
        <v>2</v>
      </c>
      <c r="E472" s="28" t="s">
        <v>310</v>
      </c>
      <c r="F472" s="29">
        <v>610</v>
      </c>
      <c r="G472" s="30"/>
      <c r="H472" s="30"/>
      <c r="I472" s="30">
        <v>0</v>
      </c>
      <c r="J472" s="30"/>
      <c r="K472" s="30"/>
      <c r="L472" s="30"/>
      <c r="M472" s="30">
        <f t="shared" si="369"/>
        <v>0</v>
      </c>
      <c r="N472" s="30">
        <f t="shared" si="370"/>
        <v>0</v>
      </c>
      <c r="O472" s="31">
        <f t="shared" si="371"/>
        <v>0</v>
      </c>
      <c r="P472" s="65"/>
      <c r="Q472" s="65"/>
      <c r="R472" s="65"/>
      <c r="S472" s="83">
        <f t="shared" si="413"/>
        <v>0</v>
      </c>
      <c r="T472" s="83">
        <f t="shared" si="414"/>
        <v>0</v>
      </c>
      <c r="U472" s="83">
        <f t="shared" si="415"/>
        <v>0</v>
      </c>
      <c r="V472" s="83"/>
      <c r="W472" s="83"/>
      <c r="X472" s="83"/>
      <c r="Y472" s="83">
        <f t="shared" si="382"/>
        <v>0</v>
      </c>
      <c r="Z472" s="83">
        <f t="shared" si="383"/>
        <v>0</v>
      </c>
      <c r="AA472" s="83">
        <f t="shared" si="384"/>
        <v>0</v>
      </c>
    </row>
    <row r="473" spans="1:27" s="3" customFormat="1" ht="56.25" x14ac:dyDescent="0.2">
      <c r="A473" s="34" t="s">
        <v>340</v>
      </c>
      <c r="B473" s="37" t="s">
        <v>66</v>
      </c>
      <c r="C473" s="38" t="s">
        <v>3</v>
      </c>
      <c r="D473" s="37" t="s">
        <v>2</v>
      </c>
      <c r="E473" s="39" t="s">
        <v>9</v>
      </c>
      <c r="F473" s="40" t="s">
        <v>7</v>
      </c>
      <c r="G473" s="41">
        <f t="shared" ref="G473:I473" si="425">G474+G479+G486+G489+G494</f>
        <v>18943.599999999999</v>
      </c>
      <c r="H473" s="41">
        <f t="shared" si="425"/>
        <v>18869.400000000001</v>
      </c>
      <c r="I473" s="41">
        <f t="shared" si="425"/>
        <v>19165.100000000002</v>
      </c>
      <c r="J473" s="41">
        <f>J474+J479+J486+J489+J494</f>
        <v>379.09661999999997</v>
      </c>
      <c r="K473" s="41">
        <f t="shared" ref="K473:L473" si="426">K474+K479+K486+K489+K494</f>
        <v>0</v>
      </c>
      <c r="L473" s="41">
        <f t="shared" si="426"/>
        <v>0</v>
      </c>
      <c r="M473" s="41">
        <f t="shared" si="369"/>
        <v>19322.696619999999</v>
      </c>
      <c r="N473" s="41">
        <f t="shared" si="370"/>
        <v>18869.400000000001</v>
      </c>
      <c r="O473" s="42">
        <f t="shared" si="371"/>
        <v>19165.100000000002</v>
      </c>
      <c r="P473" s="66">
        <f>P479+P489</f>
        <v>110</v>
      </c>
      <c r="Q473" s="66">
        <f t="shared" ref="Q473:R473" si="427">Q479+Q489</f>
        <v>105</v>
      </c>
      <c r="R473" s="66">
        <f t="shared" si="427"/>
        <v>105</v>
      </c>
      <c r="S473" s="64">
        <f t="shared" si="413"/>
        <v>19432.696619999999</v>
      </c>
      <c r="T473" s="64">
        <f t="shared" si="414"/>
        <v>18974.400000000001</v>
      </c>
      <c r="U473" s="64">
        <f t="shared" si="415"/>
        <v>19270.100000000002</v>
      </c>
      <c r="V473" s="64"/>
      <c r="W473" s="64"/>
      <c r="X473" s="64"/>
      <c r="Y473" s="64">
        <f t="shared" si="382"/>
        <v>19432.696619999999</v>
      </c>
      <c r="Z473" s="64">
        <f t="shared" si="383"/>
        <v>18974.400000000001</v>
      </c>
      <c r="AA473" s="64">
        <f t="shared" si="384"/>
        <v>19270.100000000002</v>
      </c>
    </row>
    <row r="474" spans="1:27" s="3" customFormat="1" ht="22.5" x14ac:dyDescent="0.2">
      <c r="A474" s="23" t="s">
        <v>15</v>
      </c>
      <c r="B474" s="26" t="s">
        <v>66</v>
      </c>
      <c r="C474" s="27" t="s">
        <v>3</v>
      </c>
      <c r="D474" s="26" t="s">
        <v>2</v>
      </c>
      <c r="E474" s="28" t="s">
        <v>11</v>
      </c>
      <c r="F474" s="29" t="s">
        <v>7</v>
      </c>
      <c r="G474" s="30">
        <f>G475+G477</f>
        <v>3062.9</v>
      </c>
      <c r="H474" s="30">
        <f t="shared" ref="H474:I474" si="428">H475+H477</f>
        <v>3155.7</v>
      </c>
      <c r="I474" s="30">
        <f t="shared" si="428"/>
        <v>3273.5</v>
      </c>
      <c r="J474" s="30"/>
      <c r="K474" s="30"/>
      <c r="L474" s="30"/>
      <c r="M474" s="30">
        <f t="shared" si="369"/>
        <v>3062.9</v>
      </c>
      <c r="N474" s="30">
        <f t="shared" si="370"/>
        <v>3155.7</v>
      </c>
      <c r="O474" s="31">
        <f t="shared" si="371"/>
        <v>3273.5</v>
      </c>
      <c r="P474" s="65"/>
      <c r="Q474" s="65"/>
      <c r="R474" s="65"/>
      <c r="S474" s="83">
        <f t="shared" si="413"/>
        <v>3062.9</v>
      </c>
      <c r="T474" s="83">
        <f t="shared" si="414"/>
        <v>3155.7</v>
      </c>
      <c r="U474" s="83">
        <f t="shared" si="415"/>
        <v>3273.5</v>
      </c>
      <c r="V474" s="83"/>
      <c r="W474" s="83"/>
      <c r="X474" s="83"/>
      <c r="Y474" s="83">
        <f t="shared" si="382"/>
        <v>3062.9</v>
      </c>
      <c r="Z474" s="83">
        <f t="shared" si="383"/>
        <v>3155.7</v>
      </c>
      <c r="AA474" s="83">
        <f t="shared" si="384"/>
        <v>3273.5</v>
      </c>
    </row>
    <row r="475" spans="1:27" s="3" customFormat="1" ht="45" x14ac:dyDescent="0.2">
      <c r="A475" s="23" t="s">
        <v>6</v>
      </c>
      <c r="B475" s="26" t="s">
        <v>66</v>
      </c>
      <c r="C475" s="27" t="s">
        <v>3</v>
      </c>
      <c r="D475" s="26" t="s">
        <v>2</v>
      </c>
      <c r="E475" s="28" t="s">
        <v>11</v>
      </c>
      <c r="F475" s="29">
        <v>100</v>
      </c>
      <c r="G475" s="30">
        <f>G476</f>
        <v>3003.9</v>
      </c>
      <c r="H475" s="30">
        <f t="shared" ref="H475:I475" si="429">H476</f>
        <v>3096.7</v>
      </c>
      <c r="I475" s="30">
        <f t="shared" si="429"/>
        <v>3214.5</v>
      </c>
      <c r="J475" s="30"/>
      <c r="K475" s="30"/>
      <c r="L475" s="30"/>
      <c r="M475" s="30">
        <f t="shared" si="369"/>
        <v>3003.9</v>
      </c>
      <c r="N475" s="30">
        <f t="shared" si="370"/>
        <v>3096.7</v>
      </c>
      <c r="O475" s="31">
        <f t="shared" si="371"/>
        <v>3214.5</v>
      </c>
      <c r="P475" s="65"/>
      <c r="Q475" s="65"/>
      <c r="R475" s="65"/>
      <c r="S475" s="83">
        <f t="shared" si="413"/>
        <v>3003.9</v>
      </c>
      <c r="T475" s="83">
        <f t="shared" si="414"/>
        <v>3096.7</v>
      </c>
      <c r="U475" s="83">
        <f t="shared" si="415"/>
        <v>3214.5</v>
      </c>
      <c r="V475" s="83"/>
      <c r="W475" s="83"/>
      <c r="X475" s="83"/>
      <c r="Y475" s="83">
        <f t="shared" si="382"/>
        <v>3003.9</v>
      </c>
      <c r="Z475" s="83">
        <f t="shared" si="383"/>
        <v>3096.7</v>
      </c>
      <c r="AA475" s="83">
        <f t="shared" si="384"/>
        <v>3214.5</v>
      </c>
    </row>
    <row r="476" spans="1:27" s="3" customFormat="1" ht="22.5" x14ac:dyDescent="0.2">
      <c r="A476" s="23" t="s">
        <v>5</v>
      </c>
      <c r="B476" s="26" t="s">
        <v>66</v>
      </c>
      <c r="C476" s="27" t="s">
        <v>3</v>
      </c>
      <c r="D476" s="26" t="s">
        <v>2</v>
      </c>
      <c r="E476" s="28" t="s">
        <v>11</v>
      </c>
      <c r="F476" s="29">
        <v>120</v>
      </c>
      <c r="G476" s="30">
        <v>3003.9</v>
      </c>
      <c r="H476" s="30">
        <v>3096.7</v>
      </c>
      <c r="I476" s="30">
        <v>3214.5</v>
      </c>
      <c r="J476" s="30"/>
      <c r="K476" s="30"/>
      <c r="L476" s="30"/>
      <c r="M476" s="30">
        <f t="shared" si="369"/>
        <v>3003.9</v>
      </c>
      <c r="N476" s="30">
        <f t="shared" si="370"/>
        <v>3096.7</v>
      </c>
      <c r="O476" s="31">
        <f t="shared" si="371"/>
        <v>3214.5</v>
      </c>
      <c r="P476" s="65"/>
      <c r="Q476" s="65"/>
      <c r="R476" s="65"/>
      <c r="S476" s="83">
        <f t="shared" si="413"/>
        <v>3003.9</v>
      </c>
      <c r="T476" s="83">
        <f t="shared" si="414"/>
        <v>3096.7</v>
      </c>
      <c r="U476" s="83">
        <f t="shared" si="415"/>
        <v>3214.5</v>
      </c>
      <c r="V476" s="83"/>
      <c r="W476" s="83"/>
      <c r="X476" s="83"/>
      <c r="Y476" s="83">
        <f t="shared" si="382"/>
        <v>3003.9</v>
      </c>
      <c r="Z476" s="83">
        <f t="shared" si="383"/>
        <v>3096.7</v>
      </c>
      <c r="AA476" s="83">
        <f t="shared" si="384"/>
        <v>3214.5</v>
      </c>
    </row>
    <row r="477" spans="1:27" s="3" customFormat="1" ht="22.5" x14ac:dyDescent="0.2">
      <c r="A477" s="23" t="s">
        <v>14</v>
      </c>
      <c r="B477" s="26" t="s">
        <v>66</v>
      </c>
      <c r="C477" s="27" t="s">
        <v>3</v>
      </c>
      <c r="D477" s="26" t="s">
        <v>2</v>
      </c>
      <c r="E477" s="28" t="s">
        <v>11</v>
      </c>
      <c r="F477" s="29">
        <v>200</v>
      </c>
      <c r="G477" s="30">
        <f>G478</f>
        <v>59</v>
      </c>
      <c r="H477" s="30">
        <f t="shared" ref="H477:I477" si="430">H478</f>
        <v>59</v>
      </c>
      <c r="I477" s="30">
        <f t="shared" si="430"/>
        <v>59</v>
      </c>
      <c r="J477" s="30"/>
      <c r="K477" s="30"/>
      <c r="L477" s="30"/>
      <c r="M477" s="30">
        <f t="shared" si="369"/>
        <v>59</v>
      </c>
      <c r="N477" s="30">
        <f t="shared" si="370"/>
        <v>59</v>
      </c>
      <c r="O477" s="31">
        <f t="shared" si="371"/>
        <v>59</v>
      </c>
      <c r="P477" s="65"/>
      <c r="Q477" s="65"/>
      <c r="R477" s="65"/>
      <c r="S477" s="83">
        <f t="shared" si="413"/>
        <v>59</v>
      </c>
      <c r="T477" s="83">
        <f t="shared" si="414"/>
        <v>59</v>
      </c>
      <c r="U477" s="83">
        <f t="shared" si="415"/>
        <v>59</v>
      </c>
      <c r="V477" s="83"/>
      <c r="W477" s="83"/>
      <c r="X477" s="83"/>
      <c r="Y477" s="83">
        <f t="shared" si="382"/>
        <v>59</v>
      </c>
      <c r="Z477" s="83">
        <f t="shared" si="383"/>
        <v>59</v>
      </c>
      <c r="AA477" s="83">
        <f t="shared" si="384"/>
        <v>59</v>
      </c>
    </row>
    <row r="478" spans="1:27" s="3" customFormat="1" ht="22.5" x14ac:dyDescent="0.2">
      <c r="A478" s="23" t="s">
        <v>13</v>
      </c>
      <c r="B478" s="26" t="s">
        <v>66</v>
      </c>
      <c r="C478" s="27" t="s">
        <v>3</v>
      </c>
      <c r="D478" s="26" t="s">
        <v>2</v>
      </c>
      <c r="E478" s="28" t="s">
        <v>11</v>
      </c>
      <c r="F478" s="29">
        <v>240</v>
      </c>
      <c r="G478" s="30">
        <v>59</v>
      </c>
      <c r="H478" s="30">
        <v>59</v>
      </c>
      <c r="I478" s="30">
        <v>59</v>
      </c>
      <c r="J478" s="30"/>
      <c r="K478" s="30"/>
      <c r="L478" s="30"/>
      <c r="M478" s="30">
        <f t="shared" si="369"/>
        <v>59</v>
      </c>
      <c r="N478" s="30">
        <f t="shared" si="370"/>
        <v>59</v>
      </c>
      <c r="O478" s="31">
        <f t="shared" si="371"/>
        <v>59</v>
      </c>
      <c r="P478" s="65"/>
      <c r="Q478" s="65"/>
      <c r="R478" s="65"/>
      <c r="S478" s="83">
        <f t="shared" si="413"/>
        <v>59</v>
      </c>
      <c r="T478" s="83">
        <f t="shared" si="414"/>
        <v>59</v>
      </c>
      <c r="U478" s="83">
        <f t="shared" si="415"/>
        <v>59</v>
      </c>
      <c r="V478" s="83"/>
      <c r="W478" s="83"/>
      <c r="X478" s="83"/>
      <c r="Y478" s="83">
        <f t="shared" si="382"/>
        <v>59</v>
      </c>
      <c r="Z478" s="83">
        <f t="shared" si="383"/>
        <v>59</v>
      </c>
      <c r="AA478" s="83">
        <f t="shared" si="384"/>
        <v>59</v>
      </c>
    </row>
    <row r="479" spans="1:27" s="3" customFormat="1" ht="22.5" x14ac:dyDescent="0.2">
      <c r="A479" s="23" t="s">
        <v>74</v>
      </c>
      <c r="B479" s="26" t="s">
        <v>66</v>
      </c>
      <c r="C479" s="27" t="s">
        <v>3</v>
      </c>
      <c r="D479" s="26" t="s">
        <v>2</v>
      </c>
      <c r="E479" s="28" t="s">
        <v>70</v>
      </c>
      <c r="F479" s="29" t="s">
        <v>7</v>
      </c>
      <c r="G479" s="30">
        <f t="shared" ref="G479:I479" si="431">G480+G482+G484</f>
        <v>14461.999999999998</v>
      </c>
      <c r="H479" s="30">
        <f t="shared" si="431"/>
        <v>14370</v>
      </c>
      <c r="I479" s="30">
        <f t="shared" si="431"/>
        <v>14834.300000000001</v>
      </c>
      <c r="J479" s="30">
        <f>J482</f>
        <v>379.09661999999997</v>
      </c>
      <c r="K479" s="30">
        <f t="shared" ref="K479:L479" si="432">K482</f>
        <v>0</v>
      </c>
      <c r="L479" s="30">
        <f t="shared" si="432"/>
        <v>0</v>
      </c>
      <c r="M479" s="30">
        <f t="shared" si="369"/>
        <v>14841.096619999998</v>
      </c>
      <c r="N479" s="30">
        <f t="shared" si="370"/>
        <v>14370</v>
      </c>
      <c r="O479" s="31">
        <f t="shared" si="371"/>
        <v>14834.300000000001</v>
      </c>
      <c r="P479" s="65">
        <f>P482+P484</f>
        <v>0</v>
      </c>
      <c r="Q479" s="65"/>
      <c r="R479" s="65"/>
      <c r="S479" s="83">
        <f t="shared" si="413"/>
        <v>14841.096619999998</v>
      </c>
      <c r="T479" s="83">
        <f t="shared" si="414"/>
        <v>14370</v>
      </c>
      <c r="U479" s="83">
        <f t="shared" si="415"/>
        <v>14834.300000000001</v>
      </c>
      <c r="V479" s="83"/>
      <c r="W479" s="83"/>
      <c r="X479" s="83"/>
      <c r="Y479" s="83">
        <f t="shared" si="382"/>
        <v>14841.096619999998</v>
      </c>
      <c r="Z479" s="83">
        <f t="shared" si="383"/>
        <v>14370</v>
      </c>
      <c r="AA479" s="83">
        <f t="shared" si="384"/>
        <v>14834.300000000001</v>
      </c>
    </row>
    <row r="480" spans="1:27" s="3" customFormat="1" ht="45" x14ac:dyDescent="0.2">
      <c r="A480" s="23" t="s">
        <v>6</v>
      </c>
      <c r="B480" s="26" t="s">
        <v>66</v>
      </c>
      <c r="C480" s="27" t="s">
        <v>3</v>
      </c>
      <c r="D480" s="26" t="s">
        <v>2</v>
      </c>
      <c r="E480" s="28" t="s">
        <v>70</v>
      </c>
      <c r="F480" s="29">
        <v>100</v>
      </c>
      <c r="G480" s="30">
        <f t="shared" ref="G480:I480" si="433">G481</f>
        <v>8769.2999999999993</v>
      </c>
      <c r="H480" s="30">
        <f t="shared" si="433"/>
        <v>9187.5</v>
      </c>
      <c r="I480" s="30">
        <f t="shared" si="433"/>
        <v>9499.1</v>
      </c>
      <c r="J480" s="30"/>
      <c r="K480" s="30"/>
      <c r="L480" s="30"/>
      <c r="M480" s="30">
        <f t="shared" si="369"/>
        <v>8769.2999999999993</v>
      </c>
      <c r="N480" s="30">
        <f t="shared" si="370"/>
        <v>9187.5</v>
      </c>
      <c r="O480" s="31">
        <f t="shared" si="371"/>
        <v>9499.1</v>
      </c>
      <c r="P480" s="65"/>
      <c r="Q480" s="65"/>
      <c r="R480" s="65"/>
      <c r="S480" s="83">
        <f t="shared" si="413"/>
        <v>8769.2999999999993</v>
      </c>
      <c r="T480" s="83">
        <f t="shared" si="414"/>
        <v>9187.5</v>
      </c>
      <c r="U480" s="83">
        <f t="shared" si="415"/>
        <v>9499.1</v>
      </c>
      <c r="V480" s="83"/>
      <c r="W480" s="83"/>
      <c r="X480" s="83"/>
      <c r="Y480" s="83">
        <f t="shared" si="382"/>
        <v>8769.2999999999993</v>
      </c>
      <c r="Z480" s="83">
        <f t="shared" si="383"/>
        <v>9187.5</v>
      </c>
      <c r="AA480" s="83">
        <f t="shared" si="384"/>
        <v>9499.1</v>
      </c>
    </row>
    <row r="481" spans="1:27" s="3" customFormat="1" x14ac:dyDescent="0.2">
      <c r="A481" s="23" t="s">
        <v>73</v>
      </c>
      <c r="B481" s="26" t="s">
        <v>66</v>
      </c>
      <c r="C481" s="27" t="s">
        <v>3</v>
      </c>
      <c r="D481" s="26" t="s">
        <v>2</v>
      </c>
      <c r="E481" s="28" t="s">
        <v>70</v>
      </c>
      <c r="F481" s="29">
        <v>110</v>
      </c>
      <c r="G481" s="30">
        <f>8629.3+140</f>
        <v>8769.2999999999993</v>
      </c>
      <c r="H481" s="30">
        <v>9187.5</v>
      </c>
      <c r="I481" s="30">
        <v>9499.1</v>
      </c>
      <c r="J481" s="30"/>
      <c r="K481" s="30"/>
      <c r="L481" s="30"/>
      <c r="M481" s="30">
        <f t="shared" si="369"/>
        <v>8769.2999999999993</v>
      </c>
      <c r="N481" s="30">
        <f t="shared" si="370"/>
        <v>9187.5</v>
      </c>
      <c r="O481" s="31">
        <f t="shared" si="371"/>
        <v>9499.1</v>
      </c>
      <c r="P481" s="65"/>
      <c r="Q481" s="65"/>
      <c r="R481" s="65"/>
      <c r="S481" s="83">
        <f t="shared" si="413"/>
        <v>8769.2999999999993</v>
      </c>
      <c r="T481" s="83">
        <f t="shared" si="414"/>
        <v>9187.5</v>
      </c>
      <c r="U481" s="83">
        <f t="shared" si="415"/>
        <v>9499.1</v>
      </c>
      <c r="V481" s="83"/>
      <c r="W481" s="83"/>
      <c r="X481" s="83"/>
      <c r="Y481" s="83">
        <f t="shared" si="382"/>
        <v>8769.2999999999993</v>
      </c>
      <c r="Z481" s="83">
        <f t="shared" si="383"/>
        <v>9187.5</v>
      </c>
      <c r="AA481" s="83">
        <f t="shared" si="384"/>
        <v>9499.1</v>
      </c>
    </row>
    <row r="482" spans="1:27" s="3" customFormat="1" ht="22.5" x14ac:dyDescent="0.2">
      <c r="A482" s="23" t="s">
        <v>14</v>
      </c>
      <c r="B482" s="26" t="s">
        <v>66</v>
      </c>
      <c r="C482" s="27" t="s">
        <v>3</v>
      </c>
      <c r="D482" s="26" t="s">
        <v>2</v>
      </c>
      <c r="E482" s="28" t="s">
        <v>70</v>
      </c>
      <c r="F482" s="29">
        <v>200</v>
      </c>
      <c r="G482" s="30">
        <f t="shared" ref="G482:I482" si="434">G483</f>
        <v>5679.8</v>
      </c>
      <c r="H482" s="30">
        <f t="shared" si="434"/>
        <v>5169.6000000000004</v>
      </c>
      <c r="I482" s="30">
        <f t="shared" si="434"/>
        <v>5322.3</v>
      </c>
      <c r="J482" s="30">
        <f>J483</f>
        <v>379.09661999999997</v>
      </c>
      <c r="K482" s="30">
        <f t="shared" ref="K482:L482" si="435">K483</f>
        <v>0</v>
      </c>
      <c r="L482" s="30">
        <f t="shared" si="435"/>
        <v>0</v>
      </c>
      <c r="M482" s="30">
        <f t="shared" si="369"/>
        <v>6058.8966200000004</v>
      </c>
      <c r="N482" s="30">
        <f t="shared" si="370"/>
        <v>5169.6000000000004</v>
      </c>
      <c r="O482" s="31">
        <f t="shared" si="371"/>
        <v>5322.3</v>
      </c>
      <c r="P482" s="65">
        <f>P483</f>
        <v>-3.9660000000000002</v>
      </c>
      <c r="Q482" s="65"/>
      <c r="R482" s="65"/>
      <c r="S482" s="83">
        <f t="shared" si="413"/>
        <v>6054.9306200000001</v>
      </c>
      <c r="T482" s="83">
        <f t="shared" si="414"/>
        <v>5169.6000000000004</v>
      </c>
      <c r="U482" s="83">
        <f t="shared" si="415"/>
        <v>5322.3</v>
      </c>
      <c r="V482" s="83"/>
      <c r="W482" s="83"/>
      <c r="X482" s="83"/>
      <c r="Y482" s="83">
        <f t="shared" si="382"/>
        <v>6054.9306200000001</v>
      </c>
      <c r="Z482" s="83">
        <f t="shared" si="383"/>
        <v>5169.6000000000004</v>
      </c>
      <c r="AA482" s="83">
        <f t="shared" si="384"/>
        <v>5322.3</v>
      </c>
    </row>
    <row r="483" spans="1:27" s="3" customFormat="1" ht="22.5" x14ac:dyDescent="0.2">
      <c r="A483" s="23" t="s">
        <v>13</v>
      </c>
      <c r="B483" s="26" t="s">
        <v>66</v>
      </c>
      <c r="C483" s="27" t="s">
        <v>3</v>
      </c>
      <c r="D483" s="26" t="s">
        <v>2</v>
      </c>
      <c r="E483" s="28" t="s">
        <v>70</v>
      </c>
      <c r="F483" s="29">
        <v>240</v>
      </c>
      <c r="G483" s="30">
        <v>5679.8</v>
      </c>
      <c r="H483" s="30">
        <v>5169.6000000000004</v>
      </c>
      <c r="I483" s="30">
        <v>5322.3</v>
      </c>
      <c r="J483" s="30">
        <v>379.09661999999997</v>
      </c>
      <c r="K483" s="30">
        <v>0</v>
      </c>
      <c r="L483" s="30">
        <v>0</v>
      </c>
      <c r="M483" s="30">
        <f t="shared" si="369"/>
        <v>6058.8966200000004</v>
      </c>
      <c r="N483" s="30">
        <f t="shared" si="370"/>
        <v>5169.6000000000004</v>
      </c>
      <c r="O483" s="31">
        <f t="shared" si="371"/>
        <v>5322.3</v>
      </c>
      <c r="P483" s="65">
        <v>-3.9660000000000002</v>
      </c>
      <c r="Q483" s="65"/>
      <c r="R483" s="65"/>
      <c r="S483" s="83">
        <f t="shared" si="413"/>
        <v>6054.9306200000001</v>
      </c>
      <c r="T483" s="83">
        <f t="shared" si="414"/>
        <v>5169.6000000000004</v>
      </c>
      <c r="U483" s="83">
        <f t="shared" si="415"/>
        <v>5322.3</v>
      </c>
      <c r="V483" s="83"/>
      <c r="W483" s="83"/>
      <c r="X483" s="83"/>
      <c r="Y483" s="83">
        <f t="shared" si="382"/>
        <v>6054.9306200000001</v>
      </c>
      <c r="Z483" s="83">
        <f t="shared" si="383"/>
        <v>5169.6000000000004</v>
      </c>
      <c r="AA483" s="83">
        <f t="shared" si="384"/>
        <v>5322.3</v>
      </c>
    </row>
    <row r="484" spans="1:27" s="3" customFormat="1" x14ac:dyDescent="0.2">
      <c r="A484" s="23" t="s">
        <v>72</v>
      </c>
      <c r="B484" s="26" t="s">
        <v>66</v>
      </c>
      <c r="C484" s="27" t="s">
        <v>3</v>
      </c>
      <c r="D484" s="26" t="s">
        <v>2</v>
      </c>
      <c r="E484" s="28" t="s">
        <v>70</v>
      </c>
      <c r="F484" s="29">
        <v>800</v>
      </c>
      <c r="G484" s="30">
        <f t="shared" ref="G484:I484" si="436">G485</f>
        <v>12.9</v>
      </c>
      <c r="H484" s="30">
        <f t="shared" si="436"/>
        <v>12.9</v>
      </c>
      <c r="I484" s="30">
        <f t="shared" si="436"/>
        <v>12.9</v>
      </c>
      <c r="J484" s="30"/>
      <c r="K484" s="30"/>
      <c r="L484" s="30"/>
      <c r="M484" s="30">
        <f t="shared" si="369"/>
        <v>12.9</v>
      </c>
      <c r="N484" s="30">
        <f t="shared" si="370"/>
        <v>12.9</v>
      </c>
      <c r="O484" s="31">
        <f t="shared" si="371"/>
        <v>12.9</v>
      </c>
      <c r="P484" s="65">
        <f>P485</f>
        <v>3.9660000000000002</v>
      </c>
      <c r="Q484" s="65"/>
      <c r="R484" s="65"/>
      <c r="S484" s="83">
        <f t="shared" si="413"/>
        <v>16.866</v>
      </c>
      <c r="T484" s="83">
        <f t="shared" si="414"/>
        <v>12.9</v>
      </c>
      <c r="U484" s="83">
        <f t="shared" si="415"/>
        <v>12.9</v>
      </c>
      <c r="V484" s="83"/>
      <c r="W484" s="83"/>
      <c r="X484" s="83"/>
      <c r="Y484" s="83">
        <f t="shared" si="382"/>
        <v>16.866</v>
      </c>
      <c r="Z484" s="83">
        <f t="shared" si="383"/>
        <v>12.9</v>
      </c>
      <c r="AA484" s="83">
        <f t="shared" si="384"/>
        <v>12.9</v>
      </c>
    </row>
    <row r="485" spans="1:27" s="3" customFormat="1" x14ac:dyDescent="0.2">
      <c r="A485" s="23" t="s">
        <v>71</v>
      </c>
      <c r="B485" s="26" t="s">
        <v>66</v>
      </c>
      <c r="C485" s="27" t="s">
        <v>3</v>
      </c>
      <c r="D485" s="26" t="s">
        <v>2</v>
      </c>
      <c r="E485" s="28" t="s">
        <v>70</v>
      </c>
      <c r="F485" s="29">
        <v>850</v>
      </c>
      <c r="G485" s="30">
        <v>12.9</v>
      </c>
      <c r="H485" s="30">
        <v>12.9</v>
      </c>
      <c r="I485" s="30">
        <v>12.9</v>
      </c>
      <c r="J485" s="30"/>
      <c r="K485" s="30"/>
      <c r="L485" s="30"/>
      <c r="M485" s="30">
        <f t="shared" si="369"/>
        <v>12.9</v>
      </c>
      <c r="N485" s="30">
        <f t="shared" si="370"/>
        <v>12.9</v>
      </c>
      <c r="O485" s="31">
        <f t="shared" si="371"/>
        <v>12.9</v>
      </c>
      <c r="P485" s="65">
        <v>3.9660000000000002</v>
      </c>
      <c r="Q485" s="65"/>
      <c r="R485" s="65"/>
      <c r="S485" s="83">
        <f t="shared" si="413"/>
        <v>16.866</v>
      </c>
      <c r="T485" s="83">
        <f t="shared" si="414"/>
        <v>12.9</v>
      </c>
      <c r="U485" s="83">
        <f t="shared" si="415"/>
        <v>12.9</v>
      </c>
      <c r="V485" s="83"/>
      <c r="W485" s="83"/>
      <c r="X485" s="83"/>
      <c r="Y485" s="83">
        <f t="shared" si="382"/>
        <v>16.866</v>
      </c>
      <c r="Z485" s="83">
        <f t="shared" si="383"/>
        <v>12.9</v>
      </c>
      <c r="AA485" s="83">
        <f t="shared" si="384"/>
        <v>12.9</v>
      </c>
    </row>
    <row r="486" spans="1:27" s="3" customFormat="1" ht="22.5" x14ac:dyDescent="0.2">
      <c r="A486" s="23" t="s">
        <v>69</v>
      </c>
      <c r="B486" s="26" t="s">
        <v>66</v>
      </c>
      <c r="C486" s="27" t="s">
        <v>3</v>
      </c>
      <c r="D486" s="26" t="s">
        <v>2</v>
      </c>
      <c r="E486" s="28" t="s">
        <v>68</v>
      </c>
      <c r="F486" s="29" t="s">
        <v>7</v>
      </c>
      <c r="G486" s="30">
        <f t="shared" ref="G486:I486" si="437">G487</f>
        <v>158</v>
      </c>
      <c r="H486" s="30">
        <f t="shared" si="437"/>
        <v>88</v>
      </c>
      <c r="I486" s="30">
        <f t="shared" si="437"/>
        <v>88</v>
      </c>
      <c r="J486" s="30"/>
      <c r="K486" s="30"/>
      <c r="L486" s="30"/>
      <c r="M486" s="30">
        <f t="shared" si="369"/>
        <v>158</v>
      </c>
      <c r="N486" s="30">
        <f t="shared" si="370"/>
        <v>88</v>
      </c>
      <c r="O486" s="31">
        <f t="shared" si="371"/>
        <v>88</v>
      </c>
      <c r="P486" s="65"/>
      <c r="Q486" s="65"/>
      <c r="R486" s="65"/>
      <c r="S486" s="83">
        <f t="shared" si="413"/>
        <v>158</v>
      </c>
      <c r="T486" s="83">
        <f t="shared" si="414"/>
        <v>88</v>
      </c>
      <c r="U486" s="83">
        <f t="shared" si="415"/>
        <v>88</v>
      </c>
      <c r="V486" s="83"/>
      <c r="W486" s="83"/>
      <c r="X486" s="83"/>
      <c r="Y486" s="83">
        <f t="shared" si="382"/>
        <v>158</v>
      </c>
      <c r="Z486" s="83">
        <f t="shared" si="383"/>
        <v>88</v>
      </c>
      <c r="AA486" s="83">
        <f t="shared" si="384"/>
        <v>88</v>
      </c>
    </row>
    <row r="487" spans="1:27" s="3" customFormat="1" ht="22.5" x14ac:dyDescent="0.2">
      <c r="A487" s="23" t="s">
        <v>14</v>
      </c>
      <c r="B487" s="26" t="s">
        <v>66</v>
      </c>
      <c r="C487" s="27" t="s">
        <v>3</v>
      </c>
      <c r="D487" s="26" t="s">
        <v>2</v>
      </c>
      <c r="E487" s="28" t="s">
        <v>68</v>
      </c>
      <c r="F487" s="29">
        <v>200</v>
      </c>
      <c r="G487" s="30">
        <f t="shared" ref="G487:I487" si="438">G488</f>
        <v>158</v>
      </c>
      <c r="H487" s="30">
        <f t="shared" si="438"/>
        <v>88</v>
      </c>
      <c r="I487" s="30">
        <f t="shared" si="438"/>
        <v>88</v>
      </c>
      <c r="J487" s="30"/>
      <c r="K487" s="30"/>
      <c r="L487" s="30"/>
      <c r="M487" s="30">
        <f t="shared" si="369"/>
        <v>158</v>
      </c>
      <c r="N487" s="30">
        <f t="shared" si="370"/>
        <v>88</v>
      </c>
      <c r="O487" s="31">
        <f t="shared" si="371"/>
        <v>88</v>
      </c>
      <c r="P487" s="65"/>
      <c r="Q487" s="65"/>
      <c r="R487" s="65"/>
      <c r="S487" s="83">
        <f t="shared" si="413"/>
        <v>158</v>
      </c>
      <c r="T487" s="83">
        <f t="shared" si="414"/>
        <v>88</v>
      </c>
      <c r="U487" s="83">
        <f t="shared" si="415"/>
        <v>88</v>
      </c>
      <c r="V487" s="83"/>
      <c r="W487" s="83"/>
      <c r="X487" s="83"/>
      <c r="Y487" s="83">
        <f t="shared" si="382"/>
        <v>158</v>
      </c>
      <c r="Z487" s="83">
        <f t="shared" si="383"/>
        <v>88</v>
      </c>
      <c r="AA487" s="83">
        <f t="shared" si="384"/>
        <v>88</v>
      </c>
    </row>
    <row r="488" spans="1:27" s="3" customFormat="1" ht="22.5" x14ac:dyDescent="0.2">
      <c r="A488" s="23" t="s">
        <v>13</v>
      </c>
      <c r="B488" s="26" t="s">
        <v>66</v>
      </c>
      <c r="C488" s="27" t="s">
        <v>3</v>
      </c>
      <c r="D488" s="26" t="s">
        <v>2</v>
      </c>
      <c r="E488" s="28" t="s">
        <v>68</v>
      </c>
      <c r="F488" s="29">
        <v>240</v>
      </c>
      <c r="G488" s="30">
        <v>158</v>
      </c>
      <c r="H488" s="30">
        <v>88</v>
      </c>
      <c r="I488" s="30">
        <v>88</v>
      </c>
      <c r="J488" s="30"/>
      <c r="K488" s="30"/>
      <c r="L488" s="30"/>
      <c r="M488" s="30">
        <f t="shared" si="369"/>
        <v>158</v>
      </c>
      <c r="N488" s="30">
        <f t="shared" si="370"/>
        <v>88</v>
      </c>
      <c r="O488" s="31">
        <f t="shared" si="371"/>
        <v>88</v>
      </c>
      <c r="P488" s="65"/>
      <c r="Q488" s="65"/>
      <c r="R488" s="65"/>
      <c r="S488" s="83">
        <f t="shared" si="413"/>
        <v>158</v>
      </c>
      <c r="T488" s="83">
        <f t="shared" si="414"/>
        <v>88</v>
      </c>
      <c r="U488" s="83">
        <f t="shared" si="415"/>
        <v>88</v>
      </c>
      <c r="V488" s="83"/>
      <c r="W488" s="83"/>
      <c r="X488" s="83"/>
      <c r="Y488" s="83">
        <f t="shared" si="382"/>
        <v>158</v>
      </c>
      <c r="Z488" s="83">
        <f t="shared" si="383"/>
        <v>88</v>
      </c>
      <c r="AA488" s="83">
        <f t="shared" si="384"/>
        <v>88</v>
      </c>
    </row>
    <row r="489" spans="1:27" s="3" customFormat="1" ht="22.5" x14ac:dyDescent="0.2">
      <c r="A489" s="23" t="s">
        <v>279</v>
      </c>
      <c r="B489" s="26" t="s">
        <v>66</v>
      </c>
      <c r="C489" s="27" t="s">
        <v>3</v>
      </c>
      <c r="D489" s="26" t="s">
        <v>2</v>
      </c>
      <c r="E489" s="28" t="s">
        <v>65</v>
      </c>
      <c r="F489" s="29" t="s">
        <v>7</v>
      </c>
      <c r="G489" s="30">
        <f>G492+G490</f>
        <v>115</v>
      </c>
      <c r="H489" s="30">
        <f t="shared" ref="H489:I489" si="439">H492+H490</f>
        <v>110</v>
      </c>
      <c r="I489" s="30">
        <f t="shared" si="439"/>
        <v>110</v>
      </c>
      <c r="J489" s="30"/>
      <c r="K489" s="30"/>
      <c r="L489" s="30"/>
      <c r="M489" s="30">
        <f t="shared" si="369"/>
        <v>115</v>
      </c>
      <c r="N489" s="30">
        <f t="shared" si="370"/>
        <v>110</v>
      </c>
      <c r="O489" s="31">
        <f t="shared" si="371"/>
        <v>110</v>
      </c>
      <c r="P489" s="65">
        <f>P492</f>
        <v>110</v>
      </c>
      <c r="Q489" s="65">
        <f t="shared" ref="Q489:R489" si="440">Q492</f>
        <v>105</v>
      </c>
      <c r="R489" s="65">
        <f t="shared" si="440"/>
        <v>105</v>
      </c>
      <c r="S489" s="83">
        <f t="shared" si="413"/>
        <v>225</v>
      </c>
      <c r="T489" s="83">
        <f t="shared" si="414"/>
        <v>215</v>
      </c>
      <c r="U489" s="83">
        <f t="shared" si="415"/>
        <v>215</v>
      </c>
      <c r="V489" s="83"/>
      <c r="W489" s="83"/>
      <c r="X489" s="83"/>
      <c r="Y489" s="83">
        <f t="shared" si="382"/>
        <v>225</v>
      </c>
      <c r="Z489" s="83">
        <f t="shared" si="383"/>
        <v>215</v>
      </c>
      <c r="AA489" s="83">
        <f t="shared" si="384"/>
        <v>215</v>
      </c>
    </row>
    <row r="490" spans="1:27" s="3" customFormat="1" ht="22.5" x14ac:dyDescent="0.2">
      <c r="A490" s="23" t="s">
        <v>14</v>
      </c>
      <c r="B490" s="26" t="s">
        <v>66</v>
      </c>
      <c r="C490" s="27" t="s">
        <v>3</v>
      </c>
      <c r="D490" s="26" t="s">
        <v>2</v>
      </c>
      <c r="E490" s="28" t="s">
        <v>65</v>
      </c>
      <c r="F490" s="29">
        <v>200</v>
      </c>
      <c r="G490" s="30">
        <f>G491</f>
        <v>5</v>
      </c>
      <c r="H490" s="30">
        <f t="shared" ref="H490:I490" si="441">H491</f>
        <v>5</v>
      </c>
      <c r="I490" s="30">
        <f t="shared" si="441"/>
        <v>5</v>
      </c>
      <c r="J490" s="30"/>
      <c r="K490" s="30"/>
      <c r="L490" s="30"/>
      <c r="M490" s="30">
        <f t="shared" si="369"/>
        <v>5</v>
      </c>
      <c r="N490" s="30">
        <f t="shared" si="370"/>
        <v>5</v>
      </c>
      <c r="O490" s="31">
        <f t="shared" si="371"/>
        <v>5</v>
      </c>
      <c r="P490" s="65"/>
      <c r="Q490" s="65"/>
      <c r="R490" s="65"/>
      <c r="S490" s="83">
        <f t="shared" si="413"/>
        <v>5</v>
      </c>
      <c r="T490" s="83">
        <f t="shared" si="414"/>
        <v>5</v>
      </c>
      <c r="U490" s="83">
        <f t="shared" si="415"/>
        <v>5</v>
      </c>
      <c r="V490" s="83"/>
      <c r="W490" s="83"/>
      <c r="X490" s="83"/>
      <c r="Y490" s="83">
        <f t="shared" si="382"/>
        <v>5</v>
      </c>
      <c r="Z490" s="83">
        <f t="shared" si="383"/>
        <v>5</v>
      </c>
      <c r="AA490" s="83">
        <f t="shared" si="384"/>
        <v>5</v>
      </c>
    </row>
    <row r="491" spans="1:27" s="3" customFormat="1" ht="22.5" x14ac:dyDescent="0.2">
      <c r="A491" s="23" t="s">
        <v>13</v>
      </c>
      <c r="B491" s="26" t="s">
        <v>66</v>
      </c>
      <c r="C491" s="27" t="s">
        <v>3</v>
      </c>
      <c r="D491" s="26" t="s">
        <v>2</v>
      </c>
      <c r="E491" s="28" t="s">
        <v>65</v>
      </c>
      <c r="F491" s="29">
        <v>240</v>
      </c>
      <c r="G491" s="30">
        <v>5</v>
      </c>
      <c r="H491" s="30">
        <v>5</v>
      </c>
      <c r="I491" s="30">
        <v>5</v>
      </c>
      <c r="J491" s="30"/>
      <c r="K491" s="30"/>
      <c r="L491" s="30"/>
      <c r="M491" s="30">
        <f t="shared" ref="M491:M568" si="442">G491+J491</f>
        <v>5</v>
      </c>
      <c r="N491" s="30">
        <f t="shared" ref="N491:N568" si="443">H491+K491</f>
        <v>5</v>
      </c>
      <c r="O491" s="31">
        <f t="shared" ref="O491:O568" si="444">I491+L491</f>
        <v>5</v>
      </c>
      <c r="P491" s="65"/>
      <c r="Q491" s="65"/>
      <c r="R491" s="65"/>
      <c r="S491" s="83">
        <f t="shared" si="413"/>
        <v>5</v>
      </c>
      <c r="T491" s="83">
        <f t="shared" si="414"/>
        <v>5</v>
      </c>
      <c r="U491" s="83">
        <f t="shared" si="415"/>
        <v>5</v>
      </c>
      <c r="V491" s="83"/>
      <c r="W491" s="83"/>
      <c r="X491" s="83"/>
      <c r="Y491" s="83">
        <f t="shared" si="382"/>
        <v>5</v>
      </c>
      <c r="Z491" s="83">
        <f t="shared" si="383"/>
        <v>5</v>
      </c>
      <c r="AA491" s="83">
        <f t="shared" si="384"/>
        <v>5</v>
      </c>
    </row>
    <row r="492" spans="1:27" s="3" customFormat="1" x14ac:dyDescent="0.2">
      <c r="A492" s="23" t="s">
        <v>29</v>
      </c>
      <c r="B492" s="26" t="s">
        <v>66</v>
      </c>
      <c r="C492" s="27" t="s">
        <v>3</v>
      </c>
      <c r="D492" s="26" t="s">
        <v>2</v>
      </c>
      <c r="E492" s="28" t="s">
        <v>65</v>
      </c>
      <c r="F492" s="29">
        <v>500</v>
      </c>
      <c r="G492" s="30">
        <f t="shared" ref="G492:I492" si="445">G493</f>
        <v>110</v>
      </c>
      <c r="H492" s="30">
        <f t="shared" si="445"/>
        <v>105</v>
      </c>
      <c r="I492" s="30">
        <f t="shared" si="445"/>
        <v>105</v>
      </c>
      <c r="J492" s="30"/>
      <c r="K492" s="30"/>
      <c r="L492" s="30"/>
      <c r="M492" s="30">
        <f t="shared" si="442"/>
        <v>110</v>
      </c>
      <c r="N492" s="30">
        <f t="shared" si="443"/>
        <v>105</v>
      </c>
      <c r="O492" s="31">
        <f t="shared" si="444"/>
        <v>105</v>
      </c>
      <c r="P492" s="65">
        <f>P493</f>
        <v>110</v>
      </c>
      <c r="Q492" s="65">
        <f t="shared" ref="Q492:R492" si="446">Q493</f>
        <v>105</v>
      </c>
      <c r="R492" s="65">
        <f t="shared" si="446"/>
        <v>105</v>
      </c>
      <c r="S492" s="83">
        <f t="shared" si="413"/>
        <v>220</v>
      </c>
      <c r="T492" s="83">
        <f t="shared" si="414"/>
        <v>210</v>
      </c>
      <c r="U492" s="83">
        <f t="shared" si="415"/>
        <v>210</v>
      </c>
      <c r="V492" s="83"/>
      <c r="W492" s="83"/>
      <c r="X492" s="83"/>
      <c r="Y492" s="83">
        <f t="shared" ref="Y492:Y561" si="447">S492+V492</f>
        <v>220</v>
      </c>
      <c r="Z492" s="83">
        <f t="shared" ref="Z492:Z561" si="448">T492+W492</f>
        <v>210</v>
      </c>
      <c r="AA492" s="83">
        <f t="shared" ref="AA492:AA561" si="449">U492+X492</f>
        <v>210</v>
      </c>
    </row>
    <row r="493" spans="1:27" s="3" customFormat="1" x14ac:dyDescent="0.2">
      <c r="A493" s="23" t="s">
        <v>28</v>
      </c>
      <c r="B493" s="26" t="s">
        <v>66</v>
      </c>
      <c r="C493" s="27" t="s">
        <v>3</v>
      </c>
      <c r="D493" s="26" t="s">
        <v>2</v>
      </c>
      <c r="E493" s="28" t="s">
        <v>65</v>
      </c>
      <c r="F493" s="29">
        <v>540</v>
      </c>
      <c r="G493" s="30">
        <v>110</v>
      </c>
      <c r="H493" s="30">
        <v>105</v>
      </c>
      <c r="I493" s="30">
        <v>105</v>
      </c>
      <c r="J493" s="30"/>
      <c r="K493" s="30"/>
      <c r="L493" s="30"/>
      <c r="M493" s="30">
        <f t="shared" si="442"/>
        <v>110</v>
      </c>
      <c r="N493" s="30">
        <f t="shared" si="443"/>
        <v>105</v>
      </c>
      <c r="O493" s="31">
        <f t="shared" si="444"/>
        <v>105</v>
      </c>
      <c r="P493" s="65">
        <v>110</v>
      </c>
      <c r="Q493" s="65">
        <v>105</v>
      </c>
      <c r="R493" s="65">
        <v>105</v>
      </c>
      <c r="S493" s="83">
        <f t="shared" si="413"/>
        <v>220</v>
      </c>
      <c r="T493" s="83">
        <f t="shared" si="414"/>
        <v>210</v>
      </c>
      <c r="U493" s="83">
        <f t="shared" si="415"/>
        <v>210</v>
      </c>
      <c r="V493" s="83"/>
      <c r="W493" s="83"/>
      <c r="X493" s="83"/>
      <c r="Y493" s="83">
        <f t="shared" si="447"/>
        <v>220</v>
      </c>
      <c r="Z493" s="83">
        <f t="shared" si="448"/>
        <v>210</v>
      </c>
      <c r="AA493" s="83">
        <f t="shared" si="449"/>
        <v>210</v>
      </c>
    </row>
    <row r="494" spans="1:27" s="3" customFormat="1" ht="33.75" x14ac:dyDescent="0.2">
      <c r="A494" s="23" t="s">
        <v>364</v>
      </c>
      <c r="B494" s="26" t="s">
        <v>66</v>
      </c>
      <c r="C494" s="27" t="s">
        <v>3</v>
      </c>
      <c r="D494" s="26" t="s">
        <v>2</v>
      </c>
      <c r="E494" s="28">
        <v>88530</v>
      </c>
      <c r="F494" s="29"/>
      <c r="G494" s="30">
        <f>G495</f>
        <v>1145.7</v>
      </c>
      <c r="H494" s="30">
        <f t="shared" ref="H494:I495" si="450">H495</f>
        <v>1145.7</v>
      </c>
      <c r="I494" s="30">
        <f t="shared" si="450"/>
        <v>859.3</v>
      </c>
      <c r="J494" s="30"/>
      <c r="K494" s="30"/>
      <c r="L494" s="30"/>
      <c r="M494" s="30">
        <f t="shared" si="442"/>
        <v>1145.7</v>
      </c>
      <c r="N494" s="30">
        <f t="shared" si="443"/>
        <v>1145.7</v>
      </c>
      <c r="O494" s="31">
        <f t="shared" si="444"/>
        <v>859.3</v>
      </c>
      <c r="P494" s="65"/>
      <c r="Q494" s="65"/>
      <c r="R494" s="65"/>
      <c r="S494" s="83">
        <f t="shared" si="413"/>
        <v>1145.7</v>
      </c>
      <c r="T494" s="83">
        <f t="shared" si="414"/>
        <v>1145.7</v>
      </c>
      <c r="U494" s="83">
        <f t="shared" si="415"/>
        <v>859.3</v>
      </c>
      <c r="V494" s="83"/>
      <c r="W494" s="83"/>
      <c r="X494" s="83"/>
      <c r="Y494" s="83">
        <f t="shared" si="447"/>
        <v>1145.7</v>
      </c>
      <c r="Z494" s="83">
        <f t="shared" si="448"/>
        <v>1145.7</v>
      </c>
      <c r="AA494" s="83">
        <f t="shared" si="449"/>
        <v>859.3</v>
      </c>
    </row>
    <row r="495" spans="1:27" s="3" customFormat="1" x14ac:dyDescent="0.2">
      <c r="A495" s="23" t="s">
        <v>29</v>
      </c>
      <c r="B495" s="26" t="s">
        <v>66</v>
      </c>
      <c r="C495" s="27" t="s">
        <v>3</v>
      </c>
      <c r="D495" s="26" t="s">
        <v>2</v>
      </c>
      <c r="E495" s="28">
        <v>88530</v>
      </c>
      <c r="F495" s="29">
        <v>500</v>
      </c>
      <c r="G495" s="30">
        <f>G496</f>
        <v>1145.7</v>
      </c>
      <c r="H495" s="30">
        <f t="shared" si="450"/>
        <v>1145.7</v>
      </c>
      <c r="I495" s="30">
        <f t="shared" si="450"/>
        <v>859.3</v>
      </c>
      <c r="J495" s="30"/>
      <c r="K495" s="30"/>
      <c r="L495" s="30"/>
      <c r="M495" s="30">
        <f t="shared" si="442"/>
        <v>1145.7</v>
      </c>
      <c r="N495" s="30">
        <f t="shared" si="443"/>
        <v>1145.7</v>
      </c>
      <c r="O495" s="31">
        <f t="shared" si="444"/>
        <v>859.3</v>
      </c>
      <c r="P495" s="65"/>
      <c r="Q495" s="65"/>
      <c r="R495" s="65"/>
      <c r="S495" s="83">
        <f t="shared" si="413"/>
        <v>1145.7</v>
      </c>
      <c r="T495" s="83">
        <f t="shared" si="414"/>
        <v>1145.7</v>
      </c>
      <c r="U495" s="83">
        <f t="shared" si="415"/>
        <v>859.3</v>
      </c>
      <c r="V495" s="83"/>
      <c r="W495" s="83"/>
      <c r="X495" s="83"/>
      <c r="Y495" s="83">
        <f t="shared" si="447"/>
        <v>1145.7</v>
      </c>
      <c r="Z495" s="83">
        <f t="shared" si="448"/>
        <v>1145.7</v>
      </c>
      <c r="AA495" s="83">
        <f t="shared" si="449"/>
        <v>859.3</v>
      </c>
    </row>
    <row r="496" spans="1:27" s="3" customFormat="1" x14ac:dyDescent="0.2">
      <c r="A496" s="23" t="s">
        <v>28</v>
      </c>
      <c r="B496" s="26" t="s">
        <v>66</v>
      </c>
      <c r="C496" s="27" t="s">
        <v>3</v>
      </c>
      <c r="D496" s="26" t="s">
        <v>2</v>
      </c>
      <c r="E496" s="28">
        <v>88530</v>
      </c>
      <c r="F496" s="29">
        <v>540</v>
      </c>
      <c r="G496" s="30">
        <v>1145.7</v>
      </c>
      <c r="H496" s="30">
        <v>1145.7</v>
      </c>
      <c r="I496" s="30">
        <v>859.3</v>
      </c>
      <c r="J496" s="30"/>
      <c r="K496" s="30"/>
      <c r="L496" s="30"/>
      <c r="M496" s="30">
        <f t="shared" si="442"/>
        <v>1145.7</v>
      </c>
      <c r="N496" s="30">
        <f t="shared" si="443"/>
        <v>1145.7</v>
      </c>
      <c r="O496" s="31">
        <f t="shared" si="444"/>
        <v>859.3</v>
      </c>
      <c r="P496" s="65"/>
      <c r="Q496" s="65"/>
      <c r="R496" s="65"/>
      <c r="S496" s="83">
        <f t="shared" si="413"/>
        <v>1145.7</v>
      </c>
      <c r="T496" s="83">
        <f t="shared" si="414"/>
        <v>1145.7</v>
      </c>
      <c r="U496" s="83">
        <f t="shared" si="415"/>
        <v>859.3</v>
      </c>
      <c r="V496" s="83"/>
      <c r="W496" s="83"/>
      <c r="X496" s="83"/>
      <c r="Y496" s="83">
        <f t="shared" si="447"/>
        <v>1145.7</v>
      </c>
      <c r="Z496" s="83">
        <f t="shared" si="448"/>
        <v>1145.7</v>
      </c>
      <c r="AA496" s="83">
        <f t="shared" si="449"/>
        <v>859.3</v>
      </c>
    </row>
    <row r="497" spans="1:27" s="3" customFormat="1" ht="33.75" x14ac:dyDescent="0.2">
      <c r="A497" s="34" t="s">
        <v>330</v>
      </c>
      <c r="B497" s="37" t="s">
        <v>115</v>
      </c>
      <c r="C497" s="38" t="s">
        <v>3</v>
      </c>
      <c r="D497" s="37" t="s">
        <v>2</v>
      </c>
      <c r="E497" s="39" t="s">
        <v>9</v>
      </c>
      <c r="F497" s="40" t="s">
        <v>7</v>
      </c>
      <c r="G497" s="41">
        <f>G504</f>
        <v>155.30000000000001</v>
      </c>
      <c r="H497" s="41">
        <f>H504</f>
        <v>155.30000000000001</v>
      </c>
      <c r="I497" s="41">
        <f>I504</f>
        <v>155.30000000000001</v>
      </c>
      <c r="J497" s="41">
        <f>J498+J504+J507</f>
        <v>70800.355889999992</v>
      </c>
      <c r="K497" s="41">
        <f t="shared" ref="K497:L497" si="451">K498+K504+K507</f>
        <v>35711.32314</v>
      </c>
      <c r="L497" s="41">
        <f t="shared" si="451"/>
        <v>8253.4769099999994</v>
      </c>
      <c r="M497" s="41">
        <f t="shared" si="442"/>
        <v>70955.655889999995</v>
      </c>
      <c r="N497" s="41">
        <f t="shared" si="443"/>
        <v>35866.623140000003</v>
      </c>
      <c r="O497" s="42">
        <f t="shared" si="444"/>
        <v>8408.7769099999987</v>
      </c>
      <c r="P497" s="66"/>
      <c r="Q497" s="66"/>
      <c r="R497" s="66"/>
      <c r="S497" s="64">
        <f t="shared" si="413"/>
        <v>70955.655889999995</v>
      </c>
      <c r="T497" s="64">
        <f t="shared" si="414"/>
        <v>35866.623140000003</v>
      </c>
      <c r="U497" s="64">
        <f t="shared" si="415"/>
        <v>8408.7769099999987</v>
      </c>
      <c r="V497" s="64">
        <f>V507+V512+V501</f>
        <v>4000</v>
      </c>
      <c r="W497" s="64">
        <f t="shared" ref="W497:X497" si="452">W507+W512</f>
        <v>0</v>
      </c>
      <c r="X497" s="64">
        <f t="shared" si="452"/>
        <v>0</v>
      </c>
      <c r="Y497" s="64">
        <f t="shared" si="447"/>
        <v>74955.655889999995</v>
      </c>
      <c r="Z497" s="64">
        <f t="shared" si="448"/>
        <v>35866.623140000003</v>
      </c>
      <c r="AA497" s="64">
        <f t="shared" si="449"/>
        <v>8408.7769099999987</v>
      </c>
    </row>
    <row r="498" spans="1:27" s="3" customFormat="1" ht="33.75" x14ac:dyDescent="0.2">
      <c r="A498" s="33" t="s">
        <v>394</v>
      </c>
      <c r="B498" s="26">
        <v>10</v>
      </c>
      <c r="C498" s="27">
        <v>0</v>
      </c>
      <c r="D498" s="26">
        <v>0</v>
      </c>
      <c r="E498" s="28">
        <v>78130</v>
      </c>
      <c r="F498" s="40"/>
      <c r="G498" s="41"/>
      <c r="H498" s="41"/>
      <c r="I498" s="41"/>
      <c r="J498" s="30">
        <v>3121.0342999999998</v>
      </c>
      <c r="K498" s="30">
        <v>3187.35104</v>
      </c>
      <c r="L498" s="30">
        <v>2759.82393</v>
      </c>
      <c r="M498" s="30">
        <f>G498+J498</f>
        <v>3121.0342999999998</v>
      </c>
      <c r="N498" s="30">
        <f t="shared" si="443"/>
        <v>3187.35104</v>
      </c>
      <c r="O498" s="31">
        <f t="shared" si="444"/>
        <v>2759.82393</v>
      </c>
      <c r="P498" s="65"/>
      <c r="Q498" s="65"/>
      <c r="R498" s="65"/>
      <c r="S498" s="83">
        <f t="shared" si="413"/>
        <v>3121.0342999999998</v>
      </c>
      <c r="T498" s="83">
        <f t="shared" si="414"/>
        <v>3187.35104</v>
      </c>
      <c r="U498" s="83">
        <f t="shared" si="415"/>
        <v>2759.82393</v>
      </c>
      <c r="V498" s="83"/>
      <c r="W498" s="83"/>
      <c r="X498" s="83"/>
      <c r="Y498" s="83">
        <f t="shared" si="447"/>
        <v>3121.0342999999998</v>
      </c>
      <c r="Z498" s="83">
        <f t="shared" si="448"/>
        <v>3187.35104</v>
      </c>
      <c r="AA498" s="83">
        <f t="shared" si="449"/>
        <v>2759.82393</v>
      </c>
    </row>
    <row r="499" spans="1:27" s="3" customFormat="1" x14ac:dyDescent="0.2">
      <c r="A499" s="32" t="s">
        <v>40</v>
      </c>
      <c r="B499" s="26">
        <v>10</v>
      </c>
      <c r="C499" s="27">
        <v>0</v>
      </c>
      <c r="D499" s="26">
        <v>0</v>
      </c>
      <c r="E499" s="28">
        <v>78130</v>
      </c>
      <c r="F499" s="29">
        <v>300</v>
      </c>
      <c r="G499" s="41"/>
      <c r="H499" s="41"/>
      <c r="I499" s="41"/>
      <c r="J499" s="30">
        <v>3121.0342999999998</v>
      </c>
      <c r="K499" s="30">
        <v>3187.35104</v>
      </c>
      <c r="L499" s="30">
        <v>2759.82393</v>
      </c>
      <c r="M499" s="30">
        <f t="shared" ref="M499:M511" si="453">G499+J499</f>
        <v>3121.0342999999998</v>
      </c>
      <c r="N499" s="30">
        <f t="shared" ref="N499:N511" si="454">H499+K499</f>
        <v>3187.35104</v>
      </c>
      <c r="O499" s="31">
        <f t="shared" ref="O499:O511" si="455">I499+L499</f>
        <v>2759.82393</v>
      </c>
      <c r="P499" s="65"/>
      <c r="Q499" s="65"/>
      <c r="R499" s="65"/>
      <c r="S499" s="83">
        <f t="shared" si="413"/>
        <v>3121.0342999999998</v>
      </c>
      <c r="T499" s="83">
        <f t="shared" si="414"/>
        <v>3187.35104</v>
      </c>
      <c r="U499" s="83">
        <f t="shared" si="415"/>
        <v>2759.82393</v>
      </c>
      <c r="V499" s="83"/>
      <c r="W499" s="83"/>
      <c r="X499" s="83"/>
      <c r="Y499" s="83">
        <f t="shared" si="447"/>
        <v>3121.0342999999998</v>
      </c>
      <c r="Z499" s="83">
        <f t="shared" si="448"/>
        <v>3187.35104</v>
      </c>
      <c r="AA499" s="83">
        <f t="shared" si="449"/>
        <v>2759.82393</v>
      </c>
    </row>
    <row r="500" spans="1:27" s="3" customFormat="1" ht="22.5" x14ac:dyDescent="0.2">
      <c r="A500" s="23" t="s">
        <v>44</v>
      </c>
      <c r="B500" s="26">
        <v>10</v>
      </c>
      <c r="C500" s="27">
        <v>0</v>
      </c>
      <c r="D500" s="26">
        <v>0</v>
      </c>
      <c r="E500" s="28">
        <v>78130</v>
      </c>
      <c r="F500" s="29">
        <v>320</v>
      </c>
      <c r="G500" s="41"/>
      <c r="H500" s="41"/>
      <c r="I500" s="41"/>
      <c r="J500" s="30">
        <v>3121.0342999999998</v>
      </c>
      <c r="K500" s="30">
        <v>3187.35104</v>
      </c>
      <c r="L500" s="30">
        <v>2759.82393</v>
      </c>
      <c r="M500" s="30">
        <f t="shared" si="453"/>
        <v>3121.0342999999998</v>
      </c>
      <c r="N500" s="30">
        <f t="shared" si="454"/>
        <v>3187.35104</v>
      </c>
      <c r="O500" s="31">
        <f t="shared" si="455"/>
        <v>2759.82393</v>
      </c>
      <c r="P500" s="65"/>
      <c r="Q500" s="65"/>
      <c r="R500" s="65"/>
      <c r="S500" s="83">
        <f t="shared" si="413"/>
        <v>3121.0342999999998</v>
      </c>
      <c r="T500" s="83">
        <f t="shared" si="414"/>
        <v>3187.35104</v>
      </c>
      <c r="U500" s="83">
        <f t="shared" si="415"/>
        <v>2759.82393</v>
      </c>
      <c r="V500" s="83"/>
      <c r="W500" s="83"/>
      <c r="X500" s="83"/>
      <c r="Y500" s="83">
        <f t="shared" si="447"/>
        <v>3121.0342999999998</v>
      </c>
      <c r="Z500" s="83">
        <f t="shared" si="448"/>
        <v>3187.35104</v>
      </c>
      <c r="AA500" s="83">
        <f t="shared" si="449"/>
        <v>2759.82393</v>
      </c>
    </row>
    <row r="501" spans="1:27" s="3" customFormat="1" ht="22.5" x14ac:dyDescent="0.2">
      <c r="A501" s="23" t="s">
        <v>401</v>
      </c>
      <c r="B501" s="26">
        <v>10</v>
      </c>
      <c r="C501" s="27">
        <v>0</v>
      </c>
      <c r="D501" s="26">
        <v>0</v>
      </c>
      <c r="E501" s="28">
        <v>80790</v>
      </c>
      <c r="F501" s="29"/>
      <c r="G501" s="41"/>
      <c r="H501" s="41"/>
      <c r="I501" s="41"/>
      <c r="J501" s="30"/>
      <c r="K501" s="30"/>
      <c r="L501" s="30"/>
      <c r="M501" s="30"/>
      <c r="N501" s="30"/>
      <c r="O501" s="31"/>
      <c r="P501" s="65"/>
      <c r="Q501" s="65"/>
      <c r="R501" s="65"/>
      <c r="S501" s="83"/>
      <c r="T501" s="83"/>
      <c r="U501" s="83"/>
      <c r="V501" s="83">
        <f>V502</f>
        <v>4000</v>
      </c>
      <c r="W501" s="83"/>
      <c r="X501" s="83"/>
      <c r="Y501" s="83">
        <f t="shared" ref="Y501:Y503" si="456">S501+V501</f>
        <v>4000</v>
      </c>
      <c r="Z501" s="83">
        <f t="shared" ref="Z501:Z503" si="457">T501+W501</f>
        <v>0</v>
      </c>
      <c r="AA501" s="83">
        <f t="shared" ref="AA501:AA503" si="458">U501+X501</f>
        <v>0</v>
      </c>
    </row>
    <row r="502" spans="1:27" s="3" customFormat="1" ht="22.5" x14ac:dyDescent="0.2">
      <c r="A502" s="23" t="s">
        <v>14</v>
      </c>
      <c r="B502" s="26">
        <v>10</v>
      </c>
      <c r="C502" s="27">
        <v>0</v>
      </c>
      <c r="D502" s="26">
        <v>0</v>
      </c>
      <c r="E502" s="28">
        <v>80790</v>
      </c>
      <c r="F502" s="29">
        <v>200</v>
      </c>
      <c r="G502" s="41"/>
      <c r="H502" s="41"/>
      <c r="I502" s="41"/>
      <c r="J502" s="30"/>
      <c r="K502" s="30"/>
      <c r="L502" s="30"/>
      <c r="M502" s="30"/>
      <c r="N502" s="30"/>
      <c r="O502" s="31"/>
      <c r="P502" s="65"/>
      <c r="Q502" s="65"/>
      <c r="R502" s="65"/>
      <c r="S502" s="83"/>
      <c r="T502" s="83"/>
      <c r="U502" s="83"/>
      <c r="V502" s="83">
        <f>V503</f>
        <v>4000</v>
      </c>
      <c r="W502" s="83"/>
      <c r="X502" s="83"/>
      <c r="Y502" s="83">
        <f t="shared" si="456"/>
        <v>4000</v>
      </c>
      <c r="Z502" s="83">
        <f t="shared" si="457"/>
        <v>0</v>
      </c>
      <c r="AA502" s="83">
        <f t="shared" si="458"/>
        <v>0</v>
      </c>
    </row>
    <row r="503" spans="1:27" s="3" customFormat="1" ht="22.5" x14ac:dyDescent="0.2">
      <c r="A503" s="23" t="s">
        <v>13</v>
      </c>
      <c r="B503" s="26">
        <v>10</v>
      </c>
      <c r="C503" s="27">
        <v>0</v>
      </c>
      <c r="D503" s="26">
        <v>0</v>
      </c>
      <c r="E503" s="28">
        <v>80790</v>
      </c>
      <c r="F503" s="29">
        <v>240</v>
      </c>
      <c r="G503" s="41"/>
      <c r="H503" s="41"/>
      <c r="I503" s="41"/>
      <c r="J503" s="30"/>
      <c r="K503" s="30"/>
      <c r="L503" s="30"/>
      <c r="M503" s="30"/>
      <c r="N503" s="30"/>
      <c r="O503" s="31"/>
      <c r="P503" s="65"/>
      <c r="Q503" s="65"/>
      <c r="R503" s="65"/>
      <c r="S503" s="83"/>
      <c r="T503" s="83"/>
      <c r="U503" s="83"/>
      <c r="V503" s="83">
        <v>4000</v>
      </c>
      <c r="W503" s="83"/>
      <c r="X503" s="83"/>
      <c r="Y503" s="83">
        <f t="shared" si="456"/>
        <v>4000</v>
      </c>
      <c r="Z503" s="83">
        <f t="shared" si="457"/>
        <v>0</v>
      </c>
      <c r="AA503" s="83">
        <f t="shared" si="458"/>
        <v>0</v>
      </c>
    </row>
    <row r="504" spans="1:27" s="3" customFormat="1" x14ac:dyDescent="0.2">
      <c r="A504" s="23" t="s">
        <v>305</v>
      </c>
      <c r="B504" s="26" t="s">
        <v>115</v>
      </c>
      <c r="C504" s="27" t="s">
        <v>3</v>
      </c>
      <c r="D504" s="26" t="s">
        <v>2</v>
      </c>
      <c r="E504" s="28" t="s">
        <v>114</v>
      </c>
      <c r="F504" s="29" t="s">
        <v>7</v>
      </c>
      <c r="G504" s="30">
        <f t="shared" ref="G504:I504" si="459">G505</f>
        <v>155.30000000000001</v>
      </c>
      <c r="H504" s="30">
        <f t="shared" si="459"/>
        <v>155.30000000000001</v>
      </c>
      <c r="I504" s="30">
        <f t="shared" si="459"/>
        <v>155.30000000000001</v>
      </c>
      <c r="J504" s="30">
        <v>-155.30000000000001</v>
      </c>
      <c r="K504" s="30">
        <v>-155.30000000000001</v>
      </c>
      <c r="L504" s="30">
        <v>-155.30000000000001</v>
      </c>
      <c r="M504" s="30">
        <f t="shared" si="453"/>
        <v>0</v>
      </c>
      <c r="N504" s="30">
        <f t="shared" si="454"/>
        <v>0</v>
      </c>
      <c r="O504" s="31">
        <f t="shared" si="455"/>
        <v>0</v>
      </c>
      <c r="P504" s="65"/>
      <c r="Q504" s="65"/>
      <c r="R504" s="65"/>
      <c r="S504" s="83">
        <f t="shared" si="413"/>
        <v>0</v>
      </c>
      <c r="T504" s="83">
        <f t="shared" si="414"/>
        <v>0</v>
      </c>
      <c r="U504" s="83">
        <f t="shared" si="415"/>
        <v>0</v>
      </c>
      <c r="V504" s="83"/>
      <c r="W504" s="83"/>
      <c r="X504" s="83"/>
      <c r="Y504" s="83">
        <f t="shared" si="447"/>
        <v>0</v>
      </c>
      <c r="Z504" s="83">
        <f t="shared" si="448"/>
        <v>0</v>
      </c>
      <c r="AA504" s="83">
        <f t="shared" si="449"/>
        <v>0</v>
      </c>
    </row>
    <row r="505" spans="1:27" s="3" customFormat="1" x14ac:dyDescent="0.2">
      <c r="A505" s="23" t="s">
        <v>40</v>
      </c>
      <c r="B505" s="26" t="s">
        <v>115</v>
      </c>
      <c r="C505" s="27" t="s">
        <v>3</v>
      </c>
      <c r="D505" s="26" t="s">
        <v>2</v>
      </c>
      <c r="E505" s="28" t="s">
        <v>114</v>
      </c>
      <c r="F505" s="29">
        <v>300</v>
      </c>
      <c r="G505" s="30">
        <f t="shared" ref="G505:I505" si="460">G506</f>
        <v>155.30000000000001</v>
      </c>
      <c r="H505" s="30">
        <f t="shared" si="460"/>
        <v>155.30000000000001</v>
      </c>
      <c r="I505" s="30">
        <f t="shared" si="460"/>
        <v>155.30000000000001</v>
      </c>
      <c r="J505" s="30">
        <v>-155.30000000000001</v>
      </c>
      <c r="K505" s="30">
        <v>-155.30000000000001</v>
      </c>
      <c r="L505" s="30">
        <v>-155.30000000000001</v>
      </c>
      <c r="M505" s="30">
        <f t="shared" si="453"/>
        <v>0</v>
      </c>
      <c r="N505" s="30">
        <f t="shared" si="454"/>
        <v>0</v>
      </c>
      <c r="O505" s="31">
        <f t="shared" si="455"/>
        <v>0</v>
      </c>
      <c r="P505" s="65"/>
      <c r="Q505" s="65"/>
      <c r="R505" s="65"/>
      <c r="S505" s="83">
        <f t="shared" si="413"/>
        <v>0</v>
      </c>
      <c r="T505" s="83">
        <f t="shared" si="414"/>
        <v>0</v>
      </c>
      <c r="U505" s="83">
        <f t="shared" si="415"/>
        <v>0</v>
      </c>
      <c r="V505" s="83"/>
      <c r="W505" s="83"/>
      <c r="X505" s="83"/>
      <c r="Y505" s="83">
        <f t="shared" si="447"/>
        <v>0</v>
      </c>
      <c r="Z505" s="83">
        <f t="shared" si="448"/>
        <v>0</v>
      </c>
      <c r="AA505" s="83">
        <f t="shared" si="449"/>
        <v>0</v>
      </c>
    </row>
    <row r="506" spans="1:27" s="3" customFormat="1" ht="22.5" x14ac:dyDescent="0.2">
      <c r="A506" s="23" t="s">
        <v>44</v>
      </c>
      <c r="B506" s="26" t="s">
        <v>115</v>
      </c>
      <c r="C506" s="27" t="s">
        <v>3</v>
      </c>
      <c r="D506" s="26" t="s">
        <v>2</v>
      </c>
      <c r="E506" s="28" t="s">
        <v>114</v>
      </c>
      <c r="F506" s="29">
        <v>320</v>
      </c>
      <c r="G506" s="30">
        <v>155.30000000000001</v>
      </c>
      <c r="H506" s="30">
        <v>155.30000000000001</v>
      </c>
      <c r="I506" s="30">
        <v>155.30000000000001</v>
      </c>
      <c r="J506" s="30">
        <v>-155.30000000000001</v>
      </c>
      <c r="K506" s="30">
        <v>-155.30000000000001</v>
      </c>
      <c r="L506" s="30">
        <v>-155.30000000000001</v>
      </c>
      <c r="M506" s="30">
        <f t="shared" si="453"/>
        <v>0</v>
      </c>
      <c r="N506" s="30">
        <f t="shared" si="454"/>
        <v>0</v>
      </c>
      <c r="O506" s="31">
        <f t="shared" si="455"/>
        <v>0</v>
      </c>
      <c r="P506" s="65"/>
      <c r="Q506" s="65"/>
      <c r="R506" s="65"/>
      <c r="S506" s="83">
        <f t="shared" si="413"/>
        <v>0</v>
      </c>
      <c r="T506" s="83">
        <f t="shared" si="414"/>
        <v>0</v>
      </c>
      <c r="U506" s="83">
        <f t="shared" si="415"/>
        <v>0</v>
      </c>
      <c r="V506" s="83"/>
      <c r="W506" s="83"/>
      <c r="X506" s="83"/>
      <c r="Y506" s="83">
        <f t="shared" si="447"/>
        <v>0</v>
      </c>
      <c r="Z506" s="83">
        <f t="shared" si="448"/>
        <v>0</v>
      </c>
      <c r="AA506" s="83">
        <f t="shared" si="449"/>
        <v>0</v>
      </c>
    </row>
    <row r="507" spans="1:27" s="3" customFormat="1" ht="22.5" x14ac:dyDescent="0.2">
      <c r="A507" s="93" t="s">
        <v>393</v>
      </c>
      <c r="B507" s="26">
        <v>10</v>
      </c>
      <c r="C507" s="27">
        <v>0</v>
      </c>
      <c r="D507" s="26">
        <v>0</v>
      </c>
      <c r="E507" s="28" t="s">
        <v>392</v>
      </c>
      <c r="F507" s="29"/>
      <c r="G507" s="30"/>
      <c r="H507" s="30"/>
      <c r="I507" s="30"/>
      <c r="J507" s="30">
        <f>J508+J510</f>
        <v>67834.621589999995</v>
      </c>
      <c r="K507" s="30">
        <f t="shared" ref="K507:L507" si="461">K508+K510</f>
        <v>32679.272099999998</v>
      </c>
      <c r="L507" s="30">
        <f t="shared" si="461"/>
        <v>5648.95298</v>
      </c>
      <c r="M507" s="30">
        <f t="shared" si="453"/>
        <v>67834.621589999995</v>
      </c>
      <c r="N507" s="30">
        <f t="shared" si="454"/>
        <v>32679.272099999998</v>
      </c>
      <c r="O507" s="31">
        <f t="shared" si="455"/>
        <v>5648.95298</v>
      </c>
      <c r="P507" s="65"/>
      <c r="Q507" s="65"/>
      <c r="R507" s="65"/>
      <c r="S507" s="83">
        <f t="shared" si="413"/>
        <v>67834.621589999995</v>
      </c>
      <c r="T507" s="83">
        <f t="shared" si="414"/>
        <v>32679.272099999998</v>
      </c>
      <c r="U507" s="83">
        <f t="shared" si="415"/>
        <v>5648.95298</v>
      </c>
      <c r="V507" s="83">
        <f>V508</f>
        <v>-66000</v>
      </c>
      <c r="W507" s="83">
        <f>W508</f>
        <v>-31306.05</v>
      </c>
      <c r="X507" s="83">
        <v>0</v>
      </c>
      <c r="Y507" s="83">
        <f t="shared" si="447"/>
        <v>1834.6215899999952</v>
      </c>
      <c r="Z507" s="83">
        <f t="shared" si="448"/>
        <v>1373.222099999999</v>
      </c>
      <c r="AA507" s="83">
        <f t="shared" si="449"/>
        <v>5648.95298</v>
      </c>
    </row>
    <row r="508" spans="1:27" s="3" customFormat="1" ht="22.5" x14ac:dyDescent="0.2">
      <c r="A508" s="23" t="s">
        <v>14</v>
      </c>
      <c r="B508" s="26">
        <v>10</v>
      </c>
      <c r="C508" s="27">
        <v>0</v>
      </c>
      <c r="D508" s="26">
        <v>0</v>
      </c>
      <c r="E508" s="28" t="s">
        <v>392</v>
      </c>
      <c r="F508" s="29">
        <v>200</v>
      </c>
      <c r="G508" s="30"/>
      <c r="H508" s="30"/>
      <c r="I508" s="30"/>
      <c r="J508" s="30">
        <v>66000</v>
      </c>
      <c r="K508" s="30">
        <v>31306.05</v>
      </c>
      <c r="L508" s="30">
        <v>0</v>
      </c>
      <c r="M508" s="30">
        <f t="shared" ref="M508:M509" si="462">G508+J508</f>
        <v>66000</v>
      </c>
      <c r="N508" s="30">
        <f t="shared" ref="N508:N509" si="463">H508+K508</f>
        <v>31306.05</v>
      </c>
      <c r="O508" s="31">
        <f t="shared" ref="O508:O509" si="464">I508+L508</f>
        <v>0</v>
      </c>
      <c r="P508" s="65"/>
      <c r="Q508" s="65"/>
      <c r="R508" s="65"/>
      <c r="S508" s="83">
        <f t="shared" si="413"/>
        <v>66000</v>
      </c>
      <c r="T508" s="83">
        <f t="shared" si="414"/>
        <v>31306.05</v>
      </c>
      <c r="U508" s="83">
        <f t="shared" si="415"/>
        <v>0</v>
      </c>
      <c r="V508" s="83">
        <f>-S508</f>
        <v>-66000</v>
      </c>
      <c r="W508" s="83">
        <f>W509</f>
        <v>-31306.05</v>
      </c>
      <c r="X508" s="83">
        <v>0</v>
      </c>
      <c r="Y508" s="83">
        <f t="shared" si="447"/>
        <v>0</v>
      </c>
      <c r="Z508" s="83">
        <f t="shared" si="448"/>
        <v>0</v>
      </c>
      <c r="AA508" s="83">
        <f t="shared" si="449"/>
        <v>0</v>
      </c>
    </row>
    <row r="509" spans="1:27" s="3" customFormat="1" ht="22.5" x14ac:dyDescent="0.2">
      <c r="A509" s="23" t="s">
        <v>13</v>
      </c>
      <c r="B509" s="26">
        <v>10</v>
      </c>
      <c r="C509" s="27">
        <v>0</v>
      </c>
      <c r="D509" s="26">
        <v>0</v>
      </c>
      <c r="E509" s="28" t="s">
        <v>392</v>
      </c>
      <c r="F509" s="29">
        <v>240</v>
      </c>
      <c r="G509" s="30"/>
      <c r="H509" s="30"/>
      <c r="I509" s="30"/>
      <c r="J509" s="30">
        <v>66000</v>
      </c>
      <c r="K509" s="30">
        <v>31306.05</v>
      </c>
      <c r="L509" s="30">
        <v>0</v>
      </c>
      <c r="M509" s="30">
        <f t="shared" si="462"/>
        <v>66000</v>
      </c>
      <c r="N509" s="30">
        <f t="shared" si="463"/>
        <v>31306.05</v>
      </c>
      <c r="O509" s="31">
        <f t="shared" si="464"/>
        <v>0</v>
      </c>
      <c r="P509" s="65"/>
      <c r="Q509" s="65"/>
      <c r="R509" s="65"/>
      <c r="S509" s="83">
        <f t="shared" si="413"/>
        <v>66000</v>
      </c>
      <c r="T509" s="83">
        <f t="shared" si="414"/>
        <v>31306.05</v>
      </c>
      <c r="U509" s="83">
        <f t="shared" si="415"/>
        <v>0</v>
      </c>
      <c r="V509" s="83">
        <f>-S509</f>
        <v>-66000</v>
      </c>
      <c r="W509" s="83">
        <f>-T509</f>
        <v>-31306.05</v>
      </c>
      <c r="X509" s="83">
        <v>0</v>
      </c>
      <c r="Y509" s="83">
        <f t="shared" si="447"/>
        <v>0</v>
      </c>
      <c r="Z509" s="83">
        <f t="shared" si="448"/>
        <v>0</v>
      </c>
      <c r="AA509" s="83">
        <f t="shared" si="449"/>
        <v>0</v>
      </c>
    </row>
    <row r="510" spans="1:27" s="3" customFormat="1" x14ac:dyDescent="0.2">
      <c r="A510" s="32" t="s">
        <v>40</v>
      </c>
      <c r="B510" s="26">
        <v>10</v>
      </c>
      <c r="C510" s="27">
        <v>0</v>
      </c>
      <c r="D510" s="26">
        <v>0</v>
      </c>
      <c r="E510" s="28" t="s">
        <v>392</v>
      </c>
      <c r="F510" s="29">
        <v>300</v>
      </c>
      <c r="G510" s="30"/>
      <c r="H510" s="30"/>
      <c r="I510" s="30"/>
      <c r="J510" s="30">
        <v>1834.62159</v>
      </c>
      <c r="K510" s="30">
        <v>1373.2221</v>
      </c>
      <c r="L510" s="30">
        <v>5648.95298</v>
      </c>
      <c r="M510" s="30">
        <f t="shared" si="453"/>
        <v>1834.62159</v>
      </c>
      <c r="N510" s="30">
        <f t="shared" si="454"/>
        <v>1373.2221</v>
      </c>
      <c r="O510" s="31">
        <f t="shared" si="455"/>
        <v>5648.95298</v>
      </c>
      <c r="P510" s="65"/>
      <c r="Q510" s="65"/>
      <c r="R510" s="65"/>
      <c r="S510" s="83">
        <f t="shared" si="413"/>
        <v>1834.62159</v>
      </c>
      <c r="T510" s="83">
        <f t="shared" si="414"/>
        <v>1373.2221</v>
      </c>
      <c r="U510" s="83">
        <f t="shared" si="415"/>
        <v>5648.95298</v>
      </c>
      <c r="V510" s="83"/>
      <c r="W510" s="83"/>
      <c r="X510" s="83"/>
      <c r="Y510" s="83">
        <f t="shared" si="447"/>
        <v>1834.62159</v>
      </c>
      <c r="Z510" s="83">
        <f t="shared" si="448"/>
        <v>1373.2221</v>
      </c>
      <c r="AA510" s="83">
        <f t="shared" si="449"/>
        <v>5648.95298</v>
      </c>
    </row>
    <row r="511" spans="1:27" s="3" customFormat="1" ht="22.5" x14ac:dyDescent="0.2">
      <c r="A511" s="32" t="s">
        <v>44</v>
      </c>
      <c r="B511" s="26">
        <v>10</v>
      </c>
      <c r="C511" s="27">
        <v>0</v>
      </c>
      <c r="D511" s="26">
        <v>0</v>
      </c>
      <c r="E511" s="28" t="s">
        <v>392</v>
      </c>
      <c r="F511" s="29">
        <v>320</v>
      </c>
      <c r="G511" s="30"/>
      <c r="H511" s="30"/>
      <c r="I511" s="30"/>
      <c r="J511" s="30">
        <v>1834.62159</v>
      </c>
      <c r="K511" s="30">
        <v>1373.2221</v>
      </c>
      <c r="L511" s="30">
        <v>5648.95298</v>
      </c>
      <c r="M511" s="30">
        <f t="shared" si="453"/>
        <v>1834.62159</v>
      </c>
      <c r="N511" s="30">
        <f t="shared" si="454"/>
        <v>1373.2221</v>
      </c>
      <c r="O511" s="31">
        <f t="shared" si="455"/>
        <v>5648.95298</v>
      </c>
      <c r="P511" s="65"/>
      <c r="Q511" s="65"/>
      <c r="R511" s="65"/>
      <c r="S511" s="83">
        <f t="shared" si="413"/>
        <v>1834.62159</v>
      </c>
      <c r="T511" s="83">
        <f t="shared" si="414"/>
        <v>1373.2221</v>
      </c>
      <c r="U511" s="83">
        <f t="shared" si="415"/>
        <v>5648.95298</v>
      </c>
      <c r="V511" s="83"/>
      <c r="W511" s="83"/>
      <c r="X511" s="83"/>
      <c r="Y511" s="83">
        <f t="shared" si="447"/>
        <v>1834.62159</v>
      </c>
      <c r="Z511" s="83">
        <f t="shared" si="448"/>
        <v>1373.2221</v>
      </c>
      <c r="AA511" s="83">
        <f t="shared" si="449"/>
        <v>5648.95298</v>
      </c>
    </row>
    <row r="512" spans="1:27" s="3" customFormat="1" ht="36.75" customHeight="1" x14ac:dyDescent="0.2">
      <c r="A512" s="33" t="s">
        <v>430</v>
      </c>
      <c r="B512" s="26">
        <v>10</v>
      </c>
      <c r="C512" s="27">
        <v>0</v>
      </c>
      <c r="D512" s="26">
        <v>0</v>
      </c>
      <c r="E512" s="28" t="s">
        <v>429</v>
      </c>
      <c r="F512" s="29"/>
      <c r="G512" s="30"/>
      <c r="H512" s="30"/>
      <c r="I512" s="30"/>
      <c r="J512" s="30"/>
      <c r="K512" s="30"/>
      <c r="L512" s="30"/>
      <c r="M512" s="30"/>
      <c r="N512" s="30"/>
      <c r="O512" s="31"/>
      <c r="P512" s="65"/>
      <c r="Q512" s="65"/>
      <c r="R512" s="65"/>
      <c r="S512" s="83"/>
      <c r="T512" s="83"/>
      <c r="U512" s="83"/>
      <c r="V512" s="83">
        <f>V513</f>
        <v>66000</v>
      </c>
      <c r="W512" s="83">
        <f>W513</f>
        <v>31306.05</v>
      </c>
      <c r="X512" s="83">
        <v>0</v>
      </c>
      <c r="Y512" s="83">
        <f>S512+V512</f>
        <v>66000</v>
      </c>
      <c r="Z512" s="83">
        <f t="shared" si="448"/>
        <v>31306.05</v>
      </c>
      <c r="AA512" s="83">
        <f t="shared" si="449"/>
        <v>0</v>
      </c>
    </row>
    <row r="513" spans="1:27" s="3" customFormat="1" ht="26.25" customHeight="1" x14ac:dyDescent="0.2">
      <c r="A513" s="23" t="s">
        <v>14</v>
      </c>
      <c r="B513" s="26">
        <v>10</v>
      </c>
      <c r="C513" s="27">
        <v>0</v>
      </c>
      <c r="D513" s="26">
        <v>0</v>
      </c>
      <c r="E513" s="28" t="s">
        <v>429</v>
      </c>
      <c r="F513" s="29">
        <v>200</v>
      </c>
      <c r="G513" s="30"/>
      <c r="H513" s="30"/>
      <c r="I513" s="30"/>
      <c r="J513" s="30"/>
      <c r="K513" s="30"/>
      <c r="L513" s="30"/>
      <c r="M513" s="30"/>
      <c r="N513" s="30"/>
      <c r="O513" s="31"/>
      <c r="P513" s="65"/>
      <c r="Q513" s="65"/>
      <c r="R513" s="65"/>
      <c r="S513" s="83"/>
      <c r="T513" s="83"/>
      <c r="U513" s="83"/>
      <c r="V513" s="83">
        <f>V514</f>
        <v>66000</v>
      </c>
      <c r="W513" s="83">
        <f>W514</f>
        <v>31306.05</v>
      </c>
      <c r="X513" s="83">
        <v>0</v>
      </c>
      <c r="Y513" s="83">
        <f t="shared" ref="Y513:Y514" si="465">S513+V513</f>
        <v>66000</v>
      </c>
      <c r="Z513" s="83">
        <f t="shared" ref="Z513:Z514" si="466">T513+W513</f>
        <v>31306.05</v>
      </c>
      <c r="AA513" s="83">
        <f t="shared" ref="AA513:AA514" si="467">U513+X513</f>
        <v>0</v>
      </c>
    </row>
    <row r="514" spans="1:27" s="3" customFormat="1" ht="27" customHeight="1" x14ac:dyDescent="0.2">
      <c r="A514" s="23" t="s">
        <v>13</v>
      </c>
      <c r="B514" s="26">
        <v>10</v>
      </c>
      <c r="C514" s="27">
        <v>0</v>
      </c>
      <c r="D514" s="26">
        <v>0</v>
      </c>
      <c r="E514" s="28" t="s">
        <v>429</v>
      </c>
      <c r="F514" s="29">
        <v>240</v>
      </c>
      <c r="G514" s="30"/>
      <c r="H514" s="30"/>
      <c r="I514" s="30"/>
      <c r="J514" s="30"/>
      <c r="K514" s="30"/>
      <c r="L514" s="30"/>
      <c r="M514" s="30"/>
      <c r="N514" s="30"/>
      <c r="O514" s="31"/>
      <c r="P514" s="65"/>
      <c r="Q514" s="65"/>
      <c r="R514" s="65"/>
      <c r="S514" s="83"/>
      <c r="T514" s="83"/>
      <c r="U514" s="83"/>
      <c r="V514" s="83">
        <f>66000</f>
        <v>66000</v>
      </c>
      <c r="W514" s="83">
        <v>31306.05</v>
      </c>
      <c r="X514" s="83">
        <v>0</v>
      </c>
      <c r="Y514" s="83">
        <f t="shared" si="465"/>
        <v>66000</v>
      </c>
      <c r="Z514" s="83">
        <f t="shared" si="466"/>
        <v>31306.05</v>
      </c>
      <c r="AA514" s="83">
        <f t="shared" si="467"/>
        <v>0</v>
      </c>
    </row>
    <row r="515" spans="1:27" s="3" customFormat="1" ht="45" x14ac:dyDescent="0.2">
      <c r="A515" s="34" t="s">
        <v>332</v>
      </c>
      <c r="B515" s="37">
        <v>11</v>
      </c>
      <c r="C515" s="38" t="s">
        <v>3</v>
      </c>
      <c r="D515" s="37" t="s">
        <v>2</v>
      </c>
      <c r="E515" s="39" t="s">
        <v>9</v>
      </c>
      <c r="F515" s="40" t="s">
        <v>7</v>
      </c>
      <c r="G515" s="41">
        <f>G516+G554+G558+G547+G520</f>
        <v>34428.1</v>
      </c>
      <c r="H515" s="41">
        <f>H516+H554+H558+H547+H520</f>
        <v>33520.6</v>
      </c>
      <c r="I515" s="41">
        <f>I516+I554+I558+I547+I520</f>
        <v>34684.5</v>
      </c>
      <c r="J515" s="41"/>
      <c r="K515" s="41"/>
      <c r="L515" s="41"/>
      <c r="M515" s="41">
        <f t="shared" si="442"/>
        <v>34428.1</v>
      </c>
      <c r="N515" s="41">
        <f t="shared" si="443"/>
        <v>33520.6</v>
      </c>
      <c r="O515" s="42">
        <f t="shared" si="444"/>
        <v>34684.5</v>
      </c>
      <c r="P515" s="66"/>
      <c r="Q515" s="66"/>
      <c r="R515" s="66"/>
      <c r="S515" s="64">
        <f t="shared" si="413"/>
        <v>34428.1</v>
      </c>
      <c r="T515" s="64">
        <f t="shared" si="414"/>
        <v>33520.6</v>
      </c>
      <c r="U515" s="64">
        <f t="shared" si="415"/>
        <v>34684.5</v>
      </c>
      <c r="V515" s="64"/>
      <c r="W515" s="64"/>
      <c r="X515" s="64"/>
      <c r="Y515" s="64">
        <f t="shared" si="447"/>
        <v>34428.1</v>
      </c>
      <c r="Z515" s="64">
        <f t="shared" si="448"/>
        <v>33520.6</v>
      </c>
      <c r="AA515" s="64">
        <f t="shared" si="449"/>
        <v>34684.5</v>
      </c>
    </row>
    <row r="516" spans="1:27" s="3" customFormat="1" ht="22.5" x14ac:dyDescent="0.2">
      <c r="A516" s="34" t="s">
        <v>360</v>
      </c>
      <c r="B516" s="37">
        <v>11</v>
      </c>
      <c r="C516" s="38">
        <v>1</v>
      </c>
      <c r="D516" s="37" t="s">
        <v>2</v>
      </c>
      <c r="E516" s="39" t="s">
        <v>9</v>
      </c>
      <c r="F516" s="40"/>
      <c r="G516" s="41">
        <f t="shared" ref="G516:I516" si="468">G517</f>
        <v>3342.8999999999996</v>
      </c>
      <c r="H516" s="41">
        <f t="shared" si="468"/>
        <v>3246.6</v>
      </c>
      <c r="I516" s="41">
        <f t="shared" si="468"/>
        <v>3246.6</v>
      </c>
      <c r="J516" s="41"/>
      <c r="K516" s="41"/>
      <c r="L516" s="41"/>
      <c r="M516" s="41">
        <f t="shared" si="442"/>
        <v>3342.8999999999996</v>
      </c>
      <c r="N516" s="41">
        <f t="shared" si="443"/>
        <v>3246.6</v>
      </c>
      <c r="O516" s="42">
        <f t="shared" si="444"/>
        <v>3246.6</v>
      </c>
      <c r="P516" s="66"/>
      <c r="Q516" s="66"/>
      <c r="R516" s="66"/>
      <c r="S516" s="64">
        <f t="shared" si="413"/>
        <v>3342.8999999999996</v>
      </c>
      <c r="T516" s="64">
        <f t="shared" si="414"/>
        <v>3246.6</v>
      </c>
      <c r="U516" s="64">
        <f t="shared" si="415"/>
        <v>3246.6</v>
      </c>
      <c r="V516" s="64"/>
      <c r="W516" s="64"/>
      <c r="X516" s="64"/>
      <c r="Y516" s="64">
        <f t="shared" si="447"/>
        <v>3342.8999999999996</v>
      </c>
      <c r="Z516" s="64">
        <f t="shared" si="448"/>
        <v>3246.6</v>
      </c>
      <c r="AA516" s="64">
        <f t="shared" si="449"/>
        <v>3246.6</v>
      </c>
    </row>
    <row r="517" spans="1:27" s="3" customFormat="1" ht="22.5" x14ac:dyDescent="0.2">
      <c r="A517" s="23" t="s">
        <v>84</v>
      </c>
      <c r="B517" s="26">
        <v>11</v>
      </c>
      <c r="C517" s="27">
        <v>1</v>
      </c>
      <c r="D517" s="26" t="s">
        <v>2</v>
      </c>
      <c r="E517" s="28" t="s">
        <v>83</v>
      </c>
      <c r="F517" s="29" t="s">
        <v>7</v>
      </c>
      <c r="G517" s="30">
        <f t="shared" ref="G517:I517" si="469">G518</f>
        <v>3342.8999999999996</v>
      </c>
      <c r="H517" s="30">
        <f t="shared" si="469"/>
        <v>3246.6</v>
      </c>
      <c r="I517" s="30">
        <f t="shared" si="469"/>
        <v>3246.6</v>
      </c>
      <c r="J517" s="30"/>
      <c r="K517" s="30"/>
      <c r="L517" s="30"/>
      <c r="M517" s="30">
        <f t="shared" si="442"/>
        <v>3342.8999999999996</v>
      </c>
      <c r="N517" s="30">
        <f t="shared" si="443"/>
        <v>3246.6</v>
      </c>
      <c r="O517" s="31">
        <f t="shared" si="444"/>
        <v>3246.6</v>
      </c>
      <c r="P517" s="65"/>
      <c r="Q517" s="65"/>
      <c r="R517" s="65"/>
      <c r="S517" s="83">
        <f t="shared" si="413"/>
        <v>3342.8999999999996</v>
      </c>
      <c r="T517" s="83">
        <f t="shared" si="414"/>
        <v>3246.6</v>
      </c>
      <c r="U517" s="83">
        <f t="shared" si="415"/>
        <v>3246.6</v>
      </c>
      <c r="V517" s="83"/>
      <c r="W517" s="83"/>
      <c r="X517" s="83"/>
      <c r="Y517" s="83">
        <f t="shared" si="447"/>
        <v>3342.8999999999996</v>
      </c>
      <c r="Z517" s="83">
        <f t="shared" si="448"/>
        <v>3246.6</v>
      </c>
      <c r="AA517" s="83">
        <f t="shared" si="449"/>
        <v>3246.6</v>
      </c>
    </row>
    <row r="518" spans="1:27" s="3" customFormat="1" ht="22.5" x14ac:dyDescent="0.2">
      <c r="A518" s="23" t="s">
        <v>14</v>
      </c>
      <c r="B518" s="26">
        <v>11</v>
      </c>
      <c r="C518" s="27">
        <v>1</v>
      </c>
      <c r="D518" s="26" t="s">
        <v>2</v>
      </c>
      <c r="E518" s="28" t="s">
        <v>83</v>
      </c>
      <c r="F518" s="29">
        <v>200</v>
      </c>
      <c r="G518" s="30">
        <f>G519</f>
        <v>3342.8999999999996</v>
      </c>
      <c r="H518" s="30">
        <f>H519</f>
        <v>3246.6</v>
      </c>
      <c r="I518" s="30">
        <f>I519</f>
        <v>3246.6</v>
      </c>
      <c r="J518" s="30"/>
      <c r="K518" s="30"/>
      <c r="L518" s="30"/>
      <c r="M518" s="30">
        <f t="shared" si="442"/>
        <v>3342.8999999999996</v>
      </c>
      <c r="N518" s="30">
        <f t="shared" si="443"/>
        <v>3246.6</v>
      </c>
      <c r="O518" s="31">
        <f t="shared" si="444"/>
        <v>3246.6</v>
      </c>
      <c r="P518" s="65"/>
      <c r="Q518" s="65"/>
      <c r="R518" s="65"/>
      <c r="S518" s="83">
        <f t="shared" si="413"/>
        <v>3342.8999999999996</v>
      </c>
      <c r="T518" s="83">
        <f t="shared" si="414"/>
        <v>3246.6</v>
      </c>
      <c r="U518" s="83">
        <f t="shared" si="415"/>
        <v>3246.6</v>
      </c>
      <c r="V518" s="83"/>
      <c r="W518" s="83"/>
      <c r="X518" s="83"/>
      <c r="Y518" s="83">
        <f t="shared" si="447"/>
        <v>3342.8999999999996</v>
      </c>
      <c r="Z518" s="83">
        <f t="shared" si="448"/>
        <v>3246.6</v>
      </c>
      <c r="AA518" s="83">
        <f t="shared" si="449"/>
        <v>3246.6</v>
      </c>
    </row>
    <row r="519" spans="1:27" s="3" customFormat="1" ht="22.5" x14ac:dyDescent="0.2">
      <c r="A519" s="23" t="s">
        <v>13</v>
      </c>
      <c r="B519" s="26">
        <v>11</v>
      </c>
      <c r="C519" s="27">
        <v>1</v>
      </c>
      <c r="D519" s="26" t="s">
        <v>2</v>
      </c>
      <c r="E519" s="28" t="s">
        <v>83</v>
      </c>
      <c r="F519" s="29">
        <v>240</v>
      </c>
      <c r="G519" s="30">
        <f>400.3+334.5+27.1+101.5+736.6+1462.7+280.2</f>
        <v>3342.8999999999996</v>
      </c>
      <c r="H519" s="30">
        <f>321.9+316.6+27.1+101.5+736.6+1462.7+280.2</f>
        <v>3246.6</v>
      </c>
      <c r="I519" s="30">
        <f>321.9+316.6+27.1+101.5+736.6+1462.7+280.2</f>
        <v>3246.6</v>
      </c>
      <c r="J519" s="30"/>
      <c r="K519" s="30"/>
      <c r="L519" s="30"/>
      <c r="M519" s="30">
        <f t="shared" si="442"/>
        <v>3342.8999999999996</v>
      </c>
      <c r="N519" s="30">
        <f t="shared" si="443"/>
        <v>3246.6</v>
      </c>
      <c r="O519" s="31">
        <f t="shared" si="444"/>
        <v>3246.6</v>
      </c>
      <c r="P519" s="65"/>
      <c r="Q519" s="65"/>
      <c r="R519" s="65"/>
      <c r="S519" s="83">
        <f t="shared" si="413"/>
        <v>3342.8999999999996</v>
      </c>
      <c r="T519" s="83">
        <f t="shared" si="414"/>
        <v>3246.6</v>
      </c>
      <c r="U519" s="83">
        <f t="shared" si="415"/>
        <v>3246.6</v>
      </c>
      <c r="V519" s="83"/>
      <c r="W519" s="83"/>
      <c r="X519" s="83"/>
      <c r="Y519" s="83">
        <f t="shared" si="447"/>
        <v>3342.8999999999996</v>
      </c>
      <c r="Z519" s="83">
        <f t="shared" si="448"/>
        <v>3246.6</v>
      </c>
      <c r="AA519" s="83">
        <f t="shared" si="449"/>
        <v>3246.6</v>
      </c>
    </row>
    <row r="520" spans="1:27" s="3" customFormat="1" ht="22.5" x14ac:dyDescent="0.2">
      <c r="A520" s="34" t="s">
        <v>361</v>
      </c>
      <c r="B520" s="37">
        <v>11</v>
      </c>
      <c r="C520" s="38">
        <v>2</v>
      </c>
      <c r="D520" s="37" t="s">
        <v>2</v>
      </c>
      <c r="E520" s="39">
        <v>0</v>
      </c>
      <c r="F520" s="40"/>
      <c r="G520" s="41">
        <f>G521+G524+G529+G534+G541+G544</f>
        <v>28511.7</v>
      </c>
      <c r="H520" s="41">
        <f t="shared" ref="H520:I520" si="470">H521+H524+H529+H534+H541+H544</f>
        <v>29347.5</v>
      </c>
      <c r="I520" s="41">
        <f t="shared" si="470"/>
        <v>30504.799999999999</v>
      </c>
      <c r="J520" s="41"/>
      <c r="K520" s="41"/>
      <c r="L520" s="41"/>
      <c r="M520" s="41">
        <f t="shared" si="442"/>
        <v>28511.7</v>
      </c>
      <c r="N520" s="41">
        <f t="shared" si="443"/>
        <v>29347.5</v>
      </c>
      <c r="O520" s="42">
        <f t="shared" si="444"/>
        <v>30504.799999999999</v>
      </c>
      <c r="P520" s="66"/>
      <c r="Q520" s="66"/>
      <c r="R520" s="66"/>
      <c r="S520" s="64">
        <f t="shared" si="413"/>
        <v>28511.7</v>
      </c>
      <c r="T520" s="64">
        <f t="shared" si="414"/>
        <v>29347.5</v>
      </c>
      <c r="U520" s="64">
        <f t="shared" si="415"/>
        <v>30504.799999999999</v>
      </c>
      <c r="V520" s="64"/>
      <c r="W520" s="64"/>
      <c r="X520" s="64"/>
      <c r="Y520" s="64">
        <f t="shared" si="447"/>
        <v>28511.7</v>
      </c>
      <c r="Z520" s="64">
        <f t="shared" si="448"/>
        <v>29347.5</v>
      </c>
      <c r="AA520" s="64">
        <f t="shared" si="449"/>
        <v>30504.799999999999</v>
      </c>
    </row>
    <row r="521" spans="1:27" s="3" customFormat="1" ht="33.75" x14ac:dyDescent="0.2">
      <c r="A521" s="23" t="s">
        <v>91</v>
      </c>
      <c r="B521" s="26">
        <v>11</v>
      </c>
      <c r="C521" s="27">
        <v>2</v>
      </c>
      <c r="D521" s="26" t="s">
        <v>2</v>
      </c>
      <c r="E521" s="28" t="s">
        <v>90</v>
      </c>
      <c r="F521" s="29" t="s">
        <v>7</v>
      </c>
      <c r="G521" s="30">
        <f t="shared" ref="G521:I522" si="471">G522</f>
        <v>10.4</v>
      </c>
      <c r="H521" s="30">
        <f t="shared" si="471"/>
        <v>11.2</v>
      </c>
      <c r="I521" s="30">
        <f t="shared" si="471"/>
        <v>113.4</v>
      </c>
      <c r="J521" s="30"/>
      <c r="K521" s="30"/>
      <c r="L521" s="30"/>
      <c r="M521" s="30">
        <f t="shared" si="442"/>
        <v>10.4</v>
      </c>
      <c r="N521" s="30">
        <f t="shared" si="443"/>
        <v>11.2</v>
      </c>
      <c r="O521" s="31">
        <f t="shared" si="444"/>
        <v>113.4</v>
      </c>
      <c r="P521" s="65"/>
      <c r="Q521" s="65"/>
      <c r="R521" s="65"/>
      <c r="S521" s="83">
        <f t="shared" si="413"/>
        <v>10.4</v>
      </c>
      <c r="T521" s="83">
        <f t="shared" si="414"/>
        <v>11.2</v>
      </c>
      <c r="U521" s="83">
        <f t="shared" si="415"/>
        <v>113.4</v>
      </c>
      <c r="V521" s="83"/>
      <c r="W521" s="83"/>
      <c r="X521" s="83"/>
      <c r="Y521" s="83">
        <f t="shared" si="447"/>
        <v>10.4</v>
      </c>
      <c r="Z521" s="83">
        <f t="shared" si="448"/>
        <v>11.2</v>
      </c>
      <c r="AA521" s="83">
        <f t="shared" si="449"/>
        <v>113.4</v>
      </c>
    </row>
    <row r="522" spans="1:27" s="3" customFormat="1" ht="22.5" x14ac:dyDescent="0.2">
      <c r="A522" s="23" t="s">
        <v>14</v>
      </c>
      <c r="B522" s="26">
        <v>11</v>
      </c>
      <c r="C522" s="27">
        <v>2</v>
      </c>
      <c r="D522" s="26" t="s">
        <v>2</v>
      </c>
      <c r="E522" s="28" t="s">
        <v>90</v>
      </c>
      <c r="F522" s="29">
        <v>200</v>
      </c>
      <c r="G522" s="30">
        <f t="shared" si="471"/>
        <v>10.4</v>
      </c>
      <c r="H522" s="30">
        <f t="shared" si="471"/>
        <v>11.2</v>
      </c>
      <c r="I522" s="30">
        <f t="shared" si="471"/>
        <v>113.4</v>
      </c>
      <c r="J522" s="30"/>
      <c r="K522" s="30"/>
      <c r="L522" s="30"/>
      <c r="M522" s="30">
        <f t="shared" si="442"/>
        <v>10.4</v>
      </c>
      <c r="N522" s="30">
        <f t="shared" si="443"/>
        <v>11.2</v>
      </c>
      <c r="O522" s="31">
        <f t="shared" si="444"/>
        <v>113.4</v>
      </c>
      <c r="P522" s="65"/>
      <c r="Q522" s="65"/>
      <c r="R522" s="65"/>
      <c r="S522" s="83">
        <f t="shared" si="413"/>
        <v>10.4</v>
      </c>
      <c r="T522" s="83">
        <f t="shared" si="414"/>
        <v>11.2</v>
      </c>
      <c r="U522" s="83">
        <f t="shared" si="415"/>
        <v>113.4</v>
      </c>
      <c r="V522" s="83"/>
      <c r="W522" s="83"/>
      <c r="X522" s="83"/>
      <c r="Y522" s="83">
        <f t="shared" si="447"/>
        <v>10.4</v>
      </c>
      <c r="Z522" s="83">
        <f t="shared" si="448"/>
        <v>11.2</v>
      </c>
      <c r="AA522" s="83">
        <f t="shared" si="449"/>
        <v>113.4</v>
      </c>
    </row>
    <row r="523" spans="1:27" s="3" customFormat="1" ht="22.5" x14ac:dyDescent="0.2">
      <c r="A523" s="23" t="s">
        <v>13</v>
      </c>
      <c r="B523" s="26">
        <v>11</v>
      </c>
      <c r="C523" s="27">
        <v>2</v>
      </c>
      <c r="D523" s="26" t="s">
        <v>2</v>
      </c>
      <c r="E523" s="28" t="s">
        <v>90</v>
      </c>
      <c r="F523" s="29">
        <v>240</v>
      </c>
      <c r="G523" s="30">
        <v>10.4</v>
      </c>
      <c r="H523" s="30">
        <v>11.2</v>
      </c>
      <c r="I523" s="30">
        <v>113.4</v>
      </c>
      <c r="J523" s="30"/>
      <c r="K523" s="30"/>
      <c r="L523" s="30"/>
      <c r="M523" s="30">
        <f t="shared" si="442"/>
        <v>10.4</v>
      </c>
      <c r="N523" s="30">
        <f t="shared" si="443"/>
        <v>11.2</v>
      </c>
      <c r="O523" s="31">
        <f t="shared" si="444"/>
        <v>113.4</v>
      </c>
      <c r="P523" s="65"/>
      <c r="Q523" s="65"/>
      <c r="R523" s="65"/>
      <c r="S523" s="83">
        <f t="shared" ref="S523:S586" si="472">M523+P523</f>
        <v>10.4</v>
      </c>
      <c r="T523" s="83">
        <f t="shared" ref="T523:T586" si="473">N523+Q523</f>
        <v>11.2</v>
      </c>
      <c r="U523" s="83">
        <f t="shared" ref="U523:U586" si="474">O523+R523</f>
        <v>113.4</v>
      </c>
      <c r="V523" s="83"/>
      <c r="W523" s="83"/>
      <c r="X523" s="83"/>
      <c r="Y523" s="83">
        <f t="shared" si="447"/>
        <v>10.4</v>
      </c>
      <c r="Z523" s="83">
        <f t="shared" si="448"/>
        <v>11.2</v>
      </c>
      <c r="AA523" s="83">
        <f t="shared" si="449"/>
        <v>113.4</v>
      </c>
    </row>
    <row r="524" spans="1:27" s="3" customFormat="1" ht="56.25" x14ac:dyDescent="0.2">
      <c r="A524" s="23" t="s">
        <v>273</v>
      </c>
      <c r="B524" s="26">
        <v>11</v>
      </c>
      <c r="C524" s="27">
        <v>2</v>
      </c>
      <c r="D524" s="26">
        <v>0</v>
      </c>
      <c r="E524" s="28">
        <v>78791</v>
      </c>
      <c r="F524" s="29"/>
      <c r="G524" s="30">
        <f t="shared" ref="G524:I524" si="475">G525+G527</f>
        <v>1174.0999999999999</v>
      </c>
      <c r="H524" s="30">
        <f t="shared" si="475"/>
        <v>1212.3999999999999</v>
      </c>
      <c r="I524" s="30">
        <f t="shared" si="475"/>
        <v>1252.8999999999999</v>
      </c>
      <c r="J524" s="30"/>
      <c r="K524" s="30"/>
      <c r="L524" s="30"/>
      <c r="M524" s="30">
        <f t="shared" si="442"/>
        <v>1174.0999999999999</v>
      </c>
      <c r="N524" s="30">
        <f t="shared" si="443"/>
        <v>1212.3999999999999</v>
      </c>
      <c r="O524" s="31">
        <f t="shared" si="444"/>
        <v>1252.8999999999999</v>
      </c>
      <c r="P524" s="65"/>
      <c r="Q524" s="65"/>
      <c r="R524" s="65"/>
      <c r="S524" s="83">
        <f t="shared" si="472"/>
        <v>1174.0999999999999</v>
      </c>
      <c r="T524" s="83">
        <f t="shared" si="473"/>
        <v>1212.3999999999999</v>
      </c>
      <c r="U524" s="83">
        <f t="shared" si="474"/>
        <v>1252.8999999999999</v>
      </c>
      <c r="V524" s="83"/>
      <c r="W524" s="83"/>
      <c r="X524" s="83"/>
      <c r="Y524" s="83">
        <f t="shared" si="447"/>
        <v>1174.0999999999999</v>
      </c>
      <c r="Z524" s="83">
        <f t="shared" si="448"/>
        <v>1212.3999999999999</v>
      </c>
      <c r="AA524" s="83">
        <f t="shared" si="449"/>
        <v>1252.8999999999999</v>
      </c>
    </row>
    <row r="525" spans="1:27" s="3" customFormat="1" ht="45" x14ac:dyDescent="0.2">
      <c r="A525" s="23" t="s">
        <v>6</v>
      </c>
      <c r="B525" s="26">
        <v>11</v>
      </c>
      <c r="C525" s="27">
        <v>2</v>
      </c>
      <c r="D525" s="26" t="s">
        <v>2</v>
      </c>
      <c r="E525" s="28">
        <v>78791</v>
      </c>
      <c r="F525" s="29">
        <v>100</v>
      </c>
      <c r="G525" s="30">
        <f t="shared" ref="G525:I525" si="476">G526</f>
        <v>1116.5</v>
      </c>
      <c r="H525" s="30">
        <f t="shared" si="476"/>
        <v>1154.8</v>
      </c>
      <c r="I525" s="30">
        <f t="shared" si="476"/>
        <v>1195.3</v>
      </c>
      <c r="J525" s="30"/>
      <c r="K525" s="30"/>
      <c r="L525" s="30"/>
      <c r="M525" s="30">
        <f t="shared" si="442"/>
        <v>1116.5</v>
      </c>
      <c r="N525" s="30">
        <f t="shared" si="443"/>
        <v>1154.8</v>
      </c>
      <c r="O525" s="31">
        <f t="shared" si="444"/>
        <v>1195.3</v>
      </c>
      <c r="P525" s="65"/>
      <c r="Q525" s="65"/>
      <c r="R525" s="65"/>
      <c r="S525" s="83">
        <f t="shared" si="472"/>
        <v>1116.5</v>
      </c>
      <c r="T525" s="83">
        <f t="shared" si="473"/>
        <v>1154.8</v>
      </c>
      <c r="U525" s="83">
        <f t="shared" si="474"/>
        <v>1195.3</v>
      </c>
      <c r="V525" s="83"/>
      <c r="W525" s="83"/>
      <c r="X525" s="83"/>
      <c r="Y525" s="83">
        <f t="shared" si="447"/>
        <v>1116.5</v>
      </c>
      <c r="Z525" s="83">
        <f t="shared" si="448"/>
        <v>1154.8</v>
      </c>
      <c r="AA525" s="83">
        <f t="shared" si="449"/>
        <v>1195.3</v>
      </c>
    </row>
    <row r="526" spans="1:27" s="3" customFormat="1" ht="22.5" x14ac:dyDescent="0.2">
      <c r="A526" s="23" t="s">
        <v>5</v>
      </c>
      <c r="B526" s="26">
        <v>11</v>
      </c>
      <c r="C526" s="27">
        <v>2</v>
      </c>
      <c r="D526" s="26" t="s">
        <v>2</v>
      </c>
      <c r="E526" s="28">
        <v>78791</v>
      </c>
      <c r="F526" s="29">
        <v>120</v>
      </c>
      <c r="G526" s="30">
        <v>1116.5</v>
      </c>
      <c r="H526" s="30">
        <v>1154.8</v>
      </c>
      <c r="I526" s="30">
        <v>1195.3</v>
      </c>
      <c r="J526" s="30"/>
      <c r="K526" s="30"/>
      <c r="L526" s="30"/>
      <c r="M526" s="30">
        <f t="shared" si="442"/>
        <v>1116.5</v>
      </c>
      <c r="N526" s="30">
        <f t="shared" si="443"/>
        <v>1154.8</v>
      </c>
      <c r="O526" s="31">
        <f t="shared" si="444"/>
        <v>1195.3</v>
      </c>
      <c r="P526" s="65"/>
      <c r="Q526" s="65"/>
      <c r="R526" s="65"/>
      <c r="S526" s="83">
        <f t="shared" si="472"/>
        <v>1116.5</v>
      </c>
      <c r="T526" s="83">
        <f t="shared" si="473"/>
        <v>1154.8</v>
      </c>
      <c r="U526" s="83">
        <f t="shared" si="474"/>
        <v>1195.3</v>
      </c>
      <c r="V526" s="83"/>
      <c r="W526" s="83"/>
      <c r="X526" s="83"/>
      <c r="Y526" s="83">
        <f t="shared" si="447"/>
        <v>1116.5</v>
      </c>
      <c r="Z526" s="83">
        <f t="shared" si="448"/>
        <v>1154.8</v>
      </c>
      <c r="AA526" s="83">
        <f t="shared" si="449"/>
        <v>1195.3</v>
      </c>
    </row>
    <row r="527" spans="1:27" s="3" customFormat="1" ht="22.5" x14ac:dyDescent="0.2">
      <c r="A527" s="23" t="s">
        <v>14</v>
      </c>
      <c r="B527" s="26">
        <v>11</v>
      </c>
      <c r="C527" s="27">
        <v>2</v>
      </c>
      <c r="D527" s="26" t="s">
        <v>2</v>
      </c>
      <c r="E527" s="28">
        <v>78791</v>
      </c>
      <c r="F527" s="29">
        <v>200</v>
      </c>
      <c r="G527" s="30">
        <f t="shared" ref="G527:I527" si="477">G528</f>
        <v>57.6</v>
      </c>
      <c r="H527" s="30">
        <f t="shared" si="477"/>
        <v>57.6</v>
      </c>
      <c r="I527" s="30">
        <f t="shared" si="477"/>
        <v>57.6</v>
      </c>
      <c r="J527" s="30"/>
      <c r="K527" s="30"/>
      <c r="L527" s="30"/>
      <c r="M527" s="30">
        <f t="shared" si="442"/>
        <v>57.6</v>
      </c>
      <c r="N527" s="30">
        <f t="shared" si="443"/>
        <v>57.6</v>
      </c>
      <c r="O527" s="31">
        <f t="shared" si="444"/>
        <v>57.6</v>
      </c>
      <c r="P527" s="65"/>
      <c r="Q527" s="65"/>
      <c r="R527" s="65"/>
      <c r="S527" s="83">
        <f t="shared" si="472"/>
        <v>57.6</v>
      </c>
      <c r="T527" s="83">
        <f t="shared" si="473"/>
        <v>57.6</v>
      </c>
      <c r="U527" s="83">
        <f t="shared" si="474"/>
        <v>57.6</v>
      </c>
      <c r="V527" s="83"/>
      <c r="W527" s="83"/>
      <c r="X527" s="83"/>
      <c r="Y527" s="83">
        <f t="shared" si="447"/>
        <v>57.6</v>
      </c>
      <c r="Z527" s="83">
        <f t="shared" si="448"/>
        <v>57.6</v>
      </c>
      <c r="AA527" s="83">
        <f t="shared" si="449"/>
        <v>57.6</v>
      </c>
    </row>
    <row r="528" spans="1:27" s="3" customFormat="1" ht="22.5" x14ac:dyDescent="0.2">
      <c r="A528" s="23" t="s">
        <v>13</v>
      </c>
      <c r="B528" s="26">
        <v>11</v>
      </c>
      <c r="C528" s="27">
        <v>2</v>
      </c>
      <c r="D528" s="26" t="s">
        <v>2</v>
      </c>
      <c r="E528" s="28">
        <v>78791</v>
      </c>
      <c r="F528" s="29">
        <v>240</v>
      </c>
      <c r="G528" s="30">
        <v>57.6</v>
      </c>
      <c r="H528" s="30">
        <v>57.6</v>
      </c>
      <c r="I528" s="30">
        <v>57.6</v>
      </c>
      <c r="J528" s="30"/>
      <c r="K528" s="30"/>
      <c r="L528" s="30"/>
      <c r="M528" s="30">
        <f t="shared" si="442"/>
        <v>57.6</v>
      </c>
      <c r="N528" s="30">
        <f t="shared" si="443"/>
        <v>57.6</v>
      </c>
      <c r="O528" s="31">
        <f t="shared" si="444"/>
        <v>57.6</v>
      </c>
      <c r="P528" s="65"/>
      <c r="Q528" s="65"/>
      <c r="R528" s="65"/>
      <c r="S528" s="83">
        <f t="shared" si="472"/>
        <v>57.6</v>
      </c>
      <c r="T528" s="83">
        <f t="shared" si="473"/>
        <v>57.6</v>
      </c>
      <c r="U528" s="83">
        <f t="shared" si="474"/>
        <v>57.6</v>
      </c>
      <c r="V528" s="83"/>
      <c r="W528" s="83"/>
      <c r="X528" s="83"/>
      <c r="Y528" s="83">
        <f t="shared" si="447"/>
        <v>57.6</v>
      </c>
      <c r="Z528" s="83">
        <f t="shared" si="448"/>
        <v>57.6</v>
      </c>
      <c r="AA528" s="83">
        <f t="shared" si="449"/>
        <v>57.6</v>
      </c>
    </row>
    <row r="529" spans="1:27" s="3" customFormat="1" ht="56.25" x14ac:dyDescent="0.2">
      <c r="A529" s="23" t="s">
        <v>275</v>
      </c>
      <c r="B529" s="26">
        <v>11</v>
      </c>
      <c r="C529" s="27">
        <v>2</v>
      </c>
      <c r="D529" s="26">
        <v>0</v>
      </c>
      <c r="E529" s="28">
        <v>78792</v>
      </c>
      <c r="F529" s="29"/>
      <c r="G529" s="30">
        <f>G530+G532</f>
        <v>5819</v>
      </c>
      <c r="H529" s="30">
        <f>H530+H532</f>
        <v>5983.7</v>
      </c>
      <c r="I529" s="30">
        <f>I530+I532</f>
        <v>6197.5</v>
      </c>
      <c r="J529" s="30"/>
      <c r="K529" s="30"/>
      <c r="L529" s="30"/>
      <c r="M529" s="30">
        <f t="shared" si="442"/>
        <v>5819</v>
      </c>
      <c r="N529" s="30">
        <f t="shared" si="443"/>
        <v>5983.7</v>
      </c>
      <c r="O529" s="31">
        <f t="shared" si="444"/>
        <v>6197.5</v>
      </c>
      <c r="P529" s="65"/>
      <c r="Q529" s="65"/>
      <c r="R529" s="65"/>
      <c r="S529" s="83">
        <f t="shared" si="472"/>
        <v>5819</v>
      </c>
      <c r="T529" s="83">
        <f t="shared" si="473"/>
        <v>5983.7</v>
      </c>
      <c r="U529" s="83">
        <f t="shared" si="474"/>
        <v>6197.5</v>
      </c>
      <c r="V529" s="83"/>
      <c r="W529" s="83"/>
      <c r="X529" s="83"/>
      <c r="Y529" s="83">
        <f t="shared" si="447"/>
        <v>5819</v>
      </c>
      <c r="Z529" s="83">
        <f t="shared" si="448"/>
        <v>5983.7</v>
      </c>
      <c r="AA529" s="83">
        <f t="shared" si="449"/>
        <v>6197.5</v>
      </c>
    </row>
    <row r="530" spans="1:27" s="3" customFormat="1" ht="45" x14ac:dyDescent="0.2">
      <c r="A530" s="23" t="s">
        <v>6</v>
      </c>
      <c r="B530" s="26">
        <v>11</v>
      </c>
      <c r="C530" s="27">
        <v>2</v>
      </c>
      <c r="D530" s="26" t="s">
        <v>2</v>
      </c>
      <c r="E530" s="28">
        <v>78792</v>
      </c>
      <c r="F530" s="29">
        <v>100</v>
      </c>
      <c r="G530" s="30">
        <f>G531</f>
        <v>5286</v>
      </c>
      <c r="H530" s="30">
        <f>H531</f>
        <v>5450.7</v>
      </c>
      <c r="I530" s="30">
        <f>I531</f>
        <v>5664.5</v>
      </c>
      <c r="J530" s="30"/>
      <c r="K530" s="30"/>
      <c r="L530" s="30"/>
      <c r="M530" s="30">
        <f t="shared" si="442"/>
        <v>5286</v>
      </c>
      <c r="N530" s="30">
        <f t="shared" si="443"/>
        <v>5450.7</v>
      </c>
      <c r="O530" s="31">
        <f t="shared" si="444"/>
        <v>5664.5</v>
      </c>
      <c r="P530" s="65"/>
      <c r="Q530" s="65"/>
      <c r="R530" s="65"/>
      <c r="S530" s="83">
        <f t="shared" si="472"/>
        <v>5286</v>
      </c>
      <c r="T530" s="83">
        <f t="shared" si="473"/>
        <v>5450.7</v>
      </c>
      <c r="U530" s="83">
        <f t="shared" si="474"/>
        <v>5664.5</v>
      </c>
      <c r="V530" s="83"/>
      <c r="W530" s="83"/>
      <c r="X530" s="83"/>
      <c r="Y530" s="83">
        <f t="shared" si="447"/>
        <v>5286</v>
      </c>
      <c r="Z530" s="83">
        <f t="shared" si="448"/>
        <v>5450.7</v>
      </c>
      <c r="AA530" s="83">
        <f t="shared" si="449"/>
        <v>5664.5</v>
      </c>
    </row>
    <row r="531" spans="1:27" s="3" customFormat="1" ht="22.5" x14ac:dyDescent="0.2">
      <c r="A531" s="23" t="s">
        <v>5</v>
      </c>
      <c r="B531" s="26">
        <v>11</v>
      </c>
      <c r="C531" s="27">
        <v>2</v>
      </c>
      <c r="D531" s="26" t="s">
        <v>2</v>
      </c>
      <c r="E531" s="28">
        <v>78792</v>
      </c>
      <c r="F531" s="29">
        <v>120</v>
      </c>
      <c r="G531" s="30">
        <v>5286</v>
      </c>
      <c r="H531" s="30">
        <v>5450.7</v>
      </c>
      <c r="I531" s="30">
        <v>5664.5</v>
      </c>
      <c r="J531" s="30"/>
      <c r="K531" s="30"/>
      <c r="L531" s="30"/>
      <c r="M531" s="30">
        <f t="shared" si="442"/>
        <v>5286</v>
      </c>
      <c r="N531" s="30">
        <f t="shared" si="443"/>
        <v>5450.7</v>
      </c>
      <c r="O531" s="31">
        <f t="shared" si="444"/>
        <v>5664.5</v>
      </c>
      <c r="P531" s="65"/>
      <c r="Q531" s="65"/>
      <c r="R531" s="65"/>
      <c r="S531" s="83">
        <f t="shared" si="472"/>
        <v>5286</v>
      </c>
      <c r="T531" s="83">
        <f t="shared" si="473"/>
        <v>5450.7</v>
      </c>
      <c r="U531" s="83">
        <f t="shared" si="474"/>
        <v>5664.5</v>
      </c>
      <c r="V531" s="83"/>
      <c r="W531" s="83"/>
      <c r="X531" s="83"/>
      <c r="Y531" s="83">
        <f t="shared" si="447"/>
        <v>5286</v>
      </c>
      <c r="Z531" s="83">
        <f t="shared" si="448"/>
        <v>5450.7</v>
      </c>
      <c r="AA531" s="83">
        <f t="shared" si="449"/>
        <v>5664.5</v>
      </c>
    </row>
    <row r="532" spans="1:27" s="3" customFormat="1" ht="22.5" x14ac:dyDescent="0.2">
      <c r="A532" s="23" t="s">
        <v>14</v>
      </c>
      <c r="B532" s="26">
        <v>11</v>
      </c>
      <c r="C532" s="27">
        <v>2</v>
      </c>
      <c r="D532" s="26" t="s">
        <v>2</v>
      </c>
      <c r="E532" s="28">
        <v>78792</v>
      </c>
      <c r="F532" s="29">
        <v>200</v>
      </c>
      <c r="G532" s="30">
        <f>G533</f>
        <v>533</v>
      </c>
      <c r="H532" s="30">
        <f>H533</f>
        <v>533</v>
      </c>
      <c r="I532" s="30">
        <f>I533</f>
        <v>533</v>
      </c>
      <c r="J532" s="30"/>
      <c r="K532" s="30"/>
      <c r="L532" s="30"/>
      <c r="M532" s="30">
        <f t="shared" si="442"/>
        <v>533</v>
      </c>
      <c r="N532" s="30">
        <f t="shared" si="443"/>
        <v>533</v>
      </c>
      <c r="O532" s="31">
        <f t="shared" si="444"/>
        <v>533</v>
      </c>
      <c r="P532" s="65"/>
      <c r="Q532" s="65"/>
      <c r="R532" s="65"/>
      <c r="S532" s="83">
        <f t="shared" si="472"/>
        <v>533</v>
      </c>
      <c r="T532" s="83">
        <f t="shared" si="473"/>
        <v>533</v>
      </c>
      <c r="U532" s="83">
        <f t="shared" si="474"/>
        <v>533</v>
      </c>
      <c r="V532" s="83"/>
      <c r="W532" s="83"/>
      <c r="X532" s="83"/>
      <c r="Y532" s="83">
        <f t="shared" si="447"/>
        <v>533</v>
      </c>
      <c r="Z532" s="83">
        <f t="shared" si="448"/>
        <v>533</v>
      </c>
      <c r="AA532" s="83">
        <f t="shared" si="449"/>
        <v>533</v>
      </c>
    </row>
    <row r="533" spans="1:27" s="3" customFormat="1" ht="22.5" x14ac:dyDescent="0.2">
      <c r="A533" s="23" t="s">
        <v>13</v>
      </c>
      <c r="B533" s="26">
        <v>11</v>
      </c>
      <c r="C533" s="27">
        <v>2</v>
      </c>
      <c r="D533" s="26" t="s">
        <v>2</v>
      </c>
      <c r="E533" s="28">
        <v>78792</v>
      </c>
      <c r="F533" s="29">
        <v>240</v>
      </c>
      <c r="G533" s="30">
        <v>533</v>
      </c>
      <c r="H533" s="30">
        <v>533</v>
      </c>
      <c r="I533" s="30">
        <v>533</v>
      </c>
      <c r="J533" s="30"/>
      <c r="K533" s="30"/>
      <c r="L533" s="30"/>
      <c r="M533" s="30">
        <f t="shared" si="442"/>
        <v>533</v>
      </c>
      <c r="N533" s="30">
        <f t="shared" si="443"/>
        <v>533</v>
      </c>
      <c r="O533" s="31">
        <f t="shared" si="444"/>
        <v>533</v>
      </c>
      <c r="P533" s="65"/>
      <c r="Q533" s="65"/>
      <c r="R533" s="65"/>
      <c r="S533" s="83">
        <f t="shared" si="472"/>
        <v>533</v>
      </c>
      <c r="T533" s="83">
        <f t="shared" si="473"/>
        <v>533</v>
      </c>
      <c r="U533" s="83">
        <f t="shared" si="474"/>
        <v>533</v>
      </c>
      <c r="V533" s="83"/>
      <c r="W533" s="83"/>
      <c r="X533" s="83"/>
      <c r="Y533" s="83">
        <f t="shared" si="447"/>
        <v>533</v>
      </c>
      <c r="Z533" s="83">
        <f t="shared" si="448"/>
        <v>533</v>
      </c>
      <c r="AA533" s="83">
        <f t="shared" si="449"/>
        <v>533</v>
      </c>
    </row>
    <row r="534" spans="1:27" s="3" customFormat="1" ht="22.5" x14ac:dyDescent="0.2">
      <c r="A534" s="23" t="s">
        <v>15</v>
      </c>
      <c r="B534" s="26">
        <v>11</v>
      </c>
      <c r="C534" s="27">
        <v>2</v>
      </c>
      <c r="D534" s="26" t="s">
        <v>2</v>
      </c>
      <c r="E534" s="28" t="s">
        <v>11</v>
      </c>
      <c r="F534" s="29" t="s">
        <v>7</v>
      </c>
      <c r="G534" s="30">
        <f>G535+G537+G539</f>
        <v>21403.200000000001</v>
      </c>
      <c r="H534" s="30">
        <f t="shared" ref="H534:I534" si="478">H535+H537+H539</f>
        <v>22035.200000000001</v>
      </c>
      <c r="I534" s="30">
        <f t="shared" si="478"/>
        <v>22836</v>
      </c>
      <c r="J534" s="30"/>
      <c r="K534" s="30"/>
      <c r="L534" s="30"/>
      <c r="M534" s="30">
        <f t="shared" si="442"/>
        <v>21403.200000000001</v>
      </c>
      <c r="N534" s="30">
        <f t="shared" si="443"/>
        <v>22035.200000000001</v>
      </c>
      <c r="O534" s="31">
        <f t="shared" si="444"/>
        <v>22836</v>
      </c>
      <c r="P534" s="65"/>
      <c r="Q534" s="65"/>
      <c r="R534" s="65"/>
      <c r="S534" s="83">
        <f t="shared" si="472"/>
        <v>21403.200000000001</v>
      </c>
      <c r="T534" s="83">
        <f t="shared" si="473"/>
        <v>22035.200000000001</v>
      </c>
      <c r="U534" s="83">
        <f t="shared" si="474"/>
        <v>22836</v>
      </c>
      <c r="V534" s="83"/>
      <c r="W534" s="83"/>
      <c r="X534" s="83"/>
      <c r="Y534" s="83">
        <f t="shared" si="447"/>
        <v>21403.200000000001</v>
      </c>
      <c r="Z534" s="83">
        <f t="shared" si="448"/>
        <v>22035.200000000001</v>
      </c>
      <c r="AA534" s="83">
        <f t="shared" si="449"/>
        <v>22836</v>
      </c>
    </row>
    <row r="535" spans="1:27" s="3" customFormat="1" ht="45" x14ac:dyDescent="0.2">
      <c r="A535" s="23" t="s">
        <v>6</v>
      </c>
      <c r="B535" s="26">
        <v>11</v>
      </c>
      <c r="C535" s="27">
        <v>2</v>
      </c>
      <c r="D535" s="26" t="s">
        <v>2</v>
      </c>
      <c r="E535" s="28" t="s">
        <v>11</v>
      </c>
      <c r="F535" s="29">
        <v>100</v>
      </c>
      <c r="G535" s="30">
        <f t="shared" ref="G535:I535" si="479">G536</f>
        <v>20299.8</v>
      </c>
      <c r="H535" s="30">
        <f t="shared" si="479"/>
        <v>20560.2</v>
      </c>
      <c r="I535" s="30">
        <f t="shared" si="479"/>
        <v>21245.3</v>
      </c>
      <c r="J535" s="30"/>
      <c r="K535" s="30"/>
      <c r="L535" s="30"/>
      <c r="M535" s="30">
        <f t="shared" si="442"/>
        <v>20299.8</v>
      </c>
      <c r="N535" s="30">
        <f t="shared" si="443"/>
        <v>20560.2</v>
      </c>
      <c r="O535" s="31">
        <f t="shared" si="444"/>
        <v>21245.3</v>
      </c>
      <c r="P535" s="65"/>
      <c r="Q535" s="65"/>
      <c r="R535" s="65"/>
      <c r="S535" s="83">
        <f t="shared" si="472"/>
        <v>20299.8</v>
      </c>
      <c r="T535" s="83">
        <f t="shared" si="473"/>
        <v>20560.2</v>
      </c>
      <c r="U535" s="83">
        <f t="shared" si="474"/>
        <v>21245.3</v>
      </c>
      <c r="V535" s="83"/>
      <c r="W535" s="83"/>
      <c r="X535" s="83"/>
      <c r="Y535" s="83">
        <f t="shared" si="447"/>
        <v>20299.8</v>
      </c>
      <c r="Z535" s="83">
        <f t="shared" si="448"/>
        <v>20560.2</v>
      </c>
      <c r="AA535" s="83">
        <f t="shared" si="449"/>
        <v>21245.3</v>
      </c>
    </row>
    <row r="536" spans="1:27" s="3" customFormat="1" ht="22.5" x14ac:dyDescent="0.2">
      <c r="A536" s="23" t="s">
        <v>5</v>
      </c>
      <c r="B536" s="26">
        <v>11</v>
      </c>
      <c r="C536" s="27">
        <v>2</v>
      </c>
      <c r="D536" s="26" t="s">
        <v>2</v>
      </c>
      <c r="E536" s="28" t="s">
        <v>11</v>
      </c>
      <c r="F536" s="29">
        <v>120</v>
      </c>
      <c r="G536" s="30">
        <v>20299.8</v>
      </c>
      <c r="H536" s="30">
        <v>20560.2</v>
      </c>
      <c r="I536" s="30">
        <v>21245.3</v>
      </c>
      <c r="J536" s="30"/>
      <c r="K536" s="30"/>
      <c r="L536" s="30"/>
      <c r="M536" s="30">
        <f t="shared" si="442"/>
        <v>20299.8</v>
      </c>
      <c r="N536" s="30">
        <f t="shared" si="443"/>
        <v>20560.2</v>
      </c>
      <c r="O536" s="31">
        <f t="shared" si="444"/>
        <v>21245.3</v>
      </c>
      <c r="P536" s="65"/>
      <c r="Q536" s="65"/>
      <c r="R536" s="65"/>
      <c r="S536" s="83">
        <f t="shared" si="472"/>
        <v>20299.8</v>
      </c>
      <c r="T536" s="83">
        <f t="shared" si="473"/>
        <v>20560.2</v>
      </c>
      <c r="U536" s="83">
        <f t="shared" si="474"/>
        <v>21245.3</v>
      </c>
      <c r="V536" s="83"/>
      <c r="W536" s="83"/>
      <c r="X536" s="83"/>
      <c r="Y536" s="83">
        <f t="shared" si="447"/>
        <v>20299.8</v>
      </c>
      <c r="Z536" s="83">
        <f t="shared" si="448"/>
        <v>20560.2</v>
      </c>
      <c r="AA536" s="83">
        <f t="shared" si="449"/>
        <v>21245.3</v>
      </c>
    </row>
    <row r="537" spans="1:27" s="3" customFormat="1" ht="22.5" x14ac:dyDescent="0.2">
      <c r="A537" s="23" t="s">
        <v>14</v>
      </c>
      <c r="B537" s="26">
        <v>11</v>
      </c>
      <c r="C537" s="27">
        <v>2</v>
      </c>
      <c r="D537" s="26" t="s">
        <v>2</v>
      </c>
      <c r="E537" s="28" t="s">
        <v>11</v>
      </c>
      <c r="F537" s="29">
        <v>200</v>
      </c>
      <c r="G537" s="30">
        <f t="shared" ref="G537:I537" si="480">G538</f>
        <v>1094.4000000000001</v>
      </c>
      <c r="H537" s="30">
        <f t="shared" si="480"/>
        <v>1466</v>
      </c>
      <c r="I537" s="30">
        <f t="shared" si="480"/>
        <v>1581.7</v>
      </c>
      <c r="J537" s="30"/>
      <c r="K537" s="30"/>
      <c r="L537" s="30"/>
      <c r="M537" s="30">
        <f t="shared" si="442"/>
        <v>1094.4000000000001</v>
      </c>
      <c r="N537" s="30">
        <f t="shared" si="443"/>
        <v>1466</v>
      </c>
      <c r="O537" s="31">
        <f t="shared" si="444"/>
        <v>1581.7</v>
      </c>
      <c r="P537" s="65"/>
      <c r="Q537" s="65"/>
      <c r="R537" s="65"/>
      <c r="S537" s="83">
        <f t="shared" si="472"/>
        <v>1094.4000000000001</v>
      </c>
      <c r="T537" s="83">
        <f t="shared" si="473"/>
        <v>1466</v>
      </c>
      <c r="U537" s="83">
        <f t="shared" si="474"/>
        <v>1581.7</v>
      </c>
      <c r="V537" s="83"/>
      <c r="W537" s="83"/>
      <c r="X537" s="83"/>
      <c r="Y537" s="83">
        <f>S537+V537-20</f>
        <v>1074.4000000000001</v>
      </c>
      <c r="Z537" s="83">
        <f t="shared" si="448"/>
        <v>1466</v>
      </c>
      <c r="AA537" s="83">
        <f t="shared" si="449"/>
        <v>1581.7</v>
      </c>
    </row>
    <row r="538" spans="1:27" s="3" customFormat="1" ht="22.5" x14ac:dyDescent="0.2">
      <c r="A538" s="23" t="s">
        <v>13</v>
      </c>
      <c r="B538" s="26">
        <v>11</v>
      </c>
      <c r="C538" s="27">
        <v>2</v>
      </c>
      <c r="D538" s="26" t="s">
        <v>2</v>
      </c>
      <c r="E538" s="28" t="s">
        <v>11</v>
      </c>
      <c r="F538" s="29">
        <v>240</v>
      </c>
      <c r="G538" s="30">
        <v>1094.4000000000001</v>
      </c>
      <c r="H538" s="30">
        <v>1466</v>
      </c>
      <c r="I538" s="30">
        <v>1581.7</v>
      </c>
      <c r="J538" s="30"/>
      <c r="K538" s="30"/>
      <c r="L538" s="30"/>
      <c r="M538" s="30">
        <f t="shared" si="442"/>
        <v>1094.4000000000001</v>
      </c>
      <c r="N538" s="30">
        <f t="shared" si="443"/>
        <v>1466</v>
      </c>
      <c r="O538" s="31">
        <f t="shared" si="444"/>
        <v>1581.7</v>
      </c>
      <c r="P538" s="65"/>
      <c r="Q538" s="65"/>
      <c r="R538" s="65"/>
      <c r="S538" s="83">
        <f t="shared" si="472"/>
        <v>1094.4000000000001</v>
      </c>
      <c r="T538" s="83">
        <f t="shared" si="473"/>
        <v>1466</v>
      </c>
      <c r="U538" s="83">
        <f t="shared" si="474"/>
        <v>1581.7</v>
      </c>
      <c r="V538" s="83"/>
      <c r="W538" s="83"/>
      <c r="X538" s="83"/>
      <c r="Y538" s="83">
        <f>S538+V538-20</f>
        <v>1074.4000000000001</v>
      </c>
      <c r="Z538" s="83">
        <f t="shared" si="448"/>
        <v>1466</v>
      </c>
      <c r="AA538" s="83">
        <f t="shared" si="449"/>
        <v>1581.7</v>
      </c>
    </row>
    <row r="539" spans="1:27" s="3" customFormat="1" x14ac:dyDescent="0.2">
      <c r="A539" s="23" t="s">
        <v>72</v>
      </c>
      <c r="B539" s="26">
        <v>11</v>
      </c>
      <c r="C539" s="27">
        <v>2</v>
      </c>
      <c r="D539" s="26" t="s">
        <v>2</v>
      </c>
      <c r="E539" s="28" t="s">
        <v>11</v>
      </c>
      <c r="F539" s="29">
        <v>800</v>
      </c>
      <c r="G539" s="30">
        <f t="shared" ref="G539:I539" si="481">G540</f>
        <v>9</v>
      </c>
      <c r="H539" s="30">
        <f t="shared" si="481"/>
        <v>9</v>
      </c>
      <c r="I539" s="30">
        <f t="shared" si="481"/>
        <v>9</v>
      </c>
      <c r="J539" s="30"/>
      <c r="K539" s="30"/>
      <c r="L539" s="30"/>
      <c r="M539" s="30">
        <f t="shared" si="442"/>
        <v>9</v>
      </c>
      <c r="N539" s="30">
        <f t="shared" si="443"/>
        <v>9</v>
      </c>
      <c r="O539" s="31">
        <f t="shared" si="444"/>
        <v>9</v>
      </c>
      <c r="P539" s="65"/>
      <c r="Q539" s="65"/>
      <c r="R539" s="65"/>
      <c r="S539" s="83">
        <f t="shared" si="472"/>
        <v>9</v>
      </c>
      <c r="T539" s="83">
        <f t="shared" si="473"/>
        <v>9</v>
      </c>
      <c r="U539" s="83">
        <f t="shared" si="474"/>
        <v>9</v>
      </c>
      <c r="V539" s="83"/>
      <c r="W539" s="83"/>
      <c r="X539" s="83"/>
      <c r="Y539" s="83">
        <f>S539+V539+20</f>
        <v>29</v>
      </c>
      <c r="Z539" s="83">
        <f t="shared" si="448"/>
        <v>9</v>
      </c>
      <c r="AA539" s="83">
        <f t="shared" si="449"/>
        <v>9</v>
      </c>
    </row>
    <row r="540" spans="1:27" s="3" customFormat="1" x14ac:dyDescent="0.2">
      <c r="A540" s="23" t="s">
        <v>71</v>
      </c>
      <c r="B540" s="26">
        <v>11</v>
      </c>
      <c r="C540" s="27">
        <v>2</v>
      </c>
      <c r="D540" s="26" t="s">
        <v>2</v>
      </c>
      <c r="E540" s="28" t="s">
        <v>11</v>
      </c>
      <c r="F540" s="29">
        <v>850</v>
      </c>
      <c r="G540" s="30">
        <v>9</v>
      </c>
      <c r="H540" s="30">
        <v>9</v>
      </c>
      <c r="I540" s="30">
        <v>9</v>
      </c>
      <c r="J540" s="30"/>
      <c r="K540" s="30"/>
      <c r="L540" s="30"/>
      <c r="M540" s="30">
        <f t="shared" si="442"/>
        <v>9</v>
      </c>
      <c r="N540" s="30">
        <f t="shared" si="443"/>
        <v>9</v>
      </c>
      <c r="O540" s="31">
        <f t="shared" si="444"/>
        <v>9</v>
      </c>
      <c r="P540" s="65"/>
      <c r="Q540" s="65"/>
      <c r="R540" s="65"/>
      <c r="S540" s="83">
        <f t="shared" si="472"/>
        <v>9</v>
      </c>
      <c r="T540" s="83">
        <f t="shared" si="473"/>
        <v>9</v>
      </c>
      <c r="U540" s="83">
        <f t="shared" si="474"/>
        <v>9</v>
      </c>
      <c r="V540" s="83"/>
      <c r="W540" s="83"/>
      <c r="X540" s="83"/>
      <c r="Y540" s="83">
        <f>S540+V540+20</f>
        <v>29</v>
      </c>
      <c r="Z540" s="83">
        <f t="shared" si="448"/>
        <v>9</v>
      </c>
      <c r="AA540" s="83">
        <f t="shared" si="449"/>
        <v>9</v>
      </c>
    </row>
    <row r="541" spans="1:27" s="3" customFormat="1" ht="22.5" x14ac:dyDescent="0.2">
      <c r="A541" s="23" t="s">
        <v>88</v>
      </c>
      <c r="B541" s="26">
        <v>11</v>
      </c>
      <c r="C541" s="27">
        <v>2</v>
      </c>
      <c r="D541" s="26" t="s">
        <v>2</v>
      </c>
      <c r="E541" s="28" t="s">
        <v>87</v>
      </c>
      <c r="F541" s="29" t="s">
        <v>7</v>
      </c>
      <c r="G541" s="30">
        <f t="shared" ref="G541:I542" si="482">G542</f>
        <v>65</v>
      </c>
      <c r="H541" s="30">
        <f t="shared" si="482"/>
        <v>65</v>
      </c>
      <c r="I541" s="30">
        <f t="shared" si="482"/>
        <v>65</v>
      </c>
      <c r="J541" s="30"/>
      <c r="K541" s="30"/>
      <c r="L541" s="30"/>
      <c r="M541" s="30">
        <f t="shared" si="442"/>
        <v>65</v>
      </c>
      <c r="N541" s="30">
        <f t="shared" si="443"/>
        <v>65</v>
      </c>
      <c r="O541" s="31">
        <f t="shared" si="444"/>
        <v>65</v>
      </c>
      <c r="P541" s="65"/>
      <c r="Q541" s="65"/>
      <c r="R541" s="65"/>
      <c r="S541" s="83">
        <f t="shared" si="472"/>
        <v>65</v>
      </c>
      <c r="T541" s="83">
        <f t="shared" si="473"/>
        <v>65</v>
      </c>
      <c r="U541" s="83">
        <f t="shared" si="474"/>
        <v>65</v>
      </c>
      <c r="V541" s="83"/>
      <c r="W541" s="83"/>
      <c r="X541" s="83"/>
      <c r="Y541" s="83">
        <f t="shared" si="447"/>
        <v>65</v>
      </c>
      <c r="Z541" s="83">
        <f t="shared" si="448"/>
        <v>65</v>
      </c>
      <c r="AA541" s="83">
        <f t="shared" si="449"/>
        <v>65</v>
      </c>
    </row>
    <row r="542" spans="1:27" s="3" customFormat="1" x14ac:dyDescent="0.2">
      <c r="A542" s="23" t="s">
        <v>72</v>
      </c>
      <c r="B542" s="26">
        <v>11</v>
      </c>
      <c r="C542" s="27">
        <v>2</v>
      </c>
      <c r="D542" s="26" t="s">
        <v>2</v>
      </c>
      <c r="E542" s="28" t="s">
        <v>87</v>
      </c>
      <c r="F542" s="29">
        <v>800</v>
      </c>
      <c r="G542" s="30">
        <f t="shared" si="482"/>
        <v>65</v>
      </c>
      <c r="H542" s="30">
        <f t="shared" si="482"/>
        <v>65</v>
      </c>
      <c r="I542" s="30">
        <f t="shared" si="482"/>
        <v>65</v>
      </c>
      <c r="J542" s="30"/>
      <c r="K542" s="30"/>
      <c r="L542" s="30"/>
      <c r="M542" s="30">
        <f t="shared" si="442"/>
        <v>65</v>
      </c>
      <c r="N542" s="30">
        <f t="shared" si="443"/>
        <v>65</v>
      </c>
      <c r="O542" s="31">
        <f t="shared" si="444"/>
        <v>65</v>
      </c>
      <c r="P542" s="65"/>
      <c r="Q542" s="65"/>
      <c r="R542" s="65"/>
      <c r="S542" s="83">
        <f t="shared" si="472"/>
        <v>65</v>
      </c>
      <c r="T542" s="83">
        <f t="shared" si="473"/>
        <v>65</v>
      </c>
      <c r="U542" s="83">
        <f t="shared" si="474"/>
        <v>65</v>
      </c>
      <c r="V542" s="83"/>
      <c r="W542" s="83"/>
      <c r="X542" s="83"/>
      <c r="Y542" s="83">
        <f t="shared" si="447"/>
        <v>65</v>
      </c>
      <c r="Z542" s="83">
        <f t="shared" si="448"/>
        <v>65</v>
      </c>
      <c r="AA542" s="83">
        <f t="shared" si="449"/>
        <v>65</v>
      </c>
    </row>
    <row r="543" spans="1:27" s="3" customFormat="1" x14ac:dyDescent="0.2">
      <c r="A543" s="23" t="s">
        <v>71</v>
      </c>
      <c r="B543" s="26">
        <v>11</v>
      </c>
      <c r="C543" s="27">
        <v>2</v>
      </c>
      <c r="D543" s="26" t="s">
        <v>2</v>
      </c>
      <c r="E543" s="28" t="s">
        <v>87</v>
      </c>
      <c r="F543" s="29">
        <v>850</v>
      </c>
      <c r="G543" s="30">
        <v>65</v>
      </c>
      <c r="H543" s="30">
        <v>65</v>
      </c>
      <c r="I543" s="30">
        <v>65</v>
      </c>
      <c r="J543" s="30"/>
      <c r="K543" s="30"/>
      <c r="L543" s="30"/>
      <c r="M543" s="30">
        <f t="shared" si="442"/>
        <v>65</v>
      </c>
      <c r="N543" s="30">
        <f t="shared" si="443"/>
        <v>65</v>
      </c>
      <c r="O543" s="31">
        <f t="shared" si="444"/>
        <v>65</v>
      </c>
      <c r="P543" s="65"/>
      <c r="Q543" s="65"/>
      <c r="R543" s="65"/>
      <c r="S543" s="83">
        <f t="shared" si="472"/>
        <v>65</v>
      </c>
      <c r="T543" s="83">
        <f t="shared" si="473"/>
        <v>65</v>
      </c>
      <c r="U543" s="83">
        <f t="shared" si="474"/>
        <v>65</v>
      </c>
      <c r="V543" s="83"/>
      <c r="W543" s="83"/>
      <c r="X543" s="83"/>
      <c r="Y543" s="83">
        <f t="shared" si="447"/>
        <v>65</v>
      </c>
      <c r="Z543" s="83">
        <f t="shared" si="448"/>
        <v>65</v>
      </c>
      <c r="AA543" s="83">
        <f t="shared" si="449"/>
        <v>65</v>
      </c>
    </row>
    <row r="544" spans="1:27" s="3" customFormat="1" x14ac:dyDescent="0.2">
      <c r="A544" s="23" t="s">
        <v>86</v>
      </c>
      <c r="B544" s="26">
        <v>11</v>
      </c>
      <c r="C544" s="27">
        <v>2</v>
      </c>
      <c r="D544" s="26" t="s">
        <v>2</v>
      </c>
      <c r="E544" s="28" t="s">
        <v>85</v>
      </c>
      <c r="F544" s="29" t="s">
        <v>7</v>
      </c>
      <c r="G544" s="30">
        <f t="shared" ref="G544:I544" si="483">G545</f>
        <v>40</v>
      </c>
      <c r="H544" s="30">
        <f t="shared" si="483"/>
        <v>40</v>
      </c>
      <c r="I544" s="30">
        <f t="shared" si="483"/>
        <v>40</v>
      </c>
      <c r="J544" s="30"/>
      <c r="K544" s="30"/>
      <c r="L544" s="30"/>
      <c r="M544" s="30">
        <f t="shared" si="442"/>
        <v>40</v>
      </c>
      <c r="N544" s="30">
        <f t="shared" si="443"/>
        <v>40</v>
      </c>
      <c r="O544" s="31">
        <f t="shared" si="444"/>
        <v>40</v>
      </c>
      <c r="P544" s="65"/>
      <c r="Q544" s="65"/>
      <c r="R544" s="65"/>
      <c r="S544" s="83">
        <f t="shared" si="472"/>
        <v>40</v>
      </c>
      <c r="T544" s="83">
        <f t="shared" si="473"/>
        <v>40</v>
      </c>
      <c r="U544" s="83">
        <f t="shared" si="474"/>
        <v>40</v>
      </c>
      <c r="V544" s="83"/>
      <c r="W544" s="83"/>
      <c r="X544" s="83"/>
      <c r="Y544" s="83">
        <f t="shared" si="447"/>
        <v>40</v>
      </c>
      <c r="Z544" s="83">
        <f t="shared" si="448"/>
        <v>40</v>
      </c>
      <c r="AA544" s="83">
        <f t="shared" si="449"/>
        <v>40</v>
      </c>
    </row>
    <row r="545" spans="1:27" s="3" customFormat="1" ht="22.5" x14ac:dyDescent="0.2">
      <c r="A545" s="23" t="s">
        <v>14</v>
      </c>
      <c r="B545" s="26">
        <v>11</v>
      </c>
      <c r="C545" s="27">
        <v>2</v>
      </c>
      <c r="D545" s="26" t="s">
        <v>2</v>
      </c>
      <c r="E545" s="28" t="s">
        <v>85</v>
      </c>
      <c r="F545" s="29">
        <v>200</v>
      </c>
      <c r="G545" s="30">
        <f t="shared" ref="G545:I545" si="484">G546</f>
        <v>40</v>
      </c>
      <c r="H545" s="30">
        <f t="shared" si="484"/>
        <v>40</v>
      </c>
      <c r="I545" s="30">
        <f t="shared" si="484"/>
        <v>40</v>
      </c>
      <c r="J545" s="30"/>
      <c r="K545" s="30"/>
      <c r="L545" s="30"/>
      <c r="M545" s="30">
        <f t="shared" si="442"/>
        <v>40</v>
      </c>
      <c r="N545" s="30">
        <f t="shared" si="443"/>
        <v>40</v>
      </c>
      <c r="O545" s="31">
        <f t="shared" si="444"/>
        <v>40</v>
      </c>
      <c r="P545" s="65"/>
      <c r="Q545" s="65"/>
      <c r="R545" s="65"/>
      <c r="S545" s="83">
        <f t="shared" si="472"/>
        <v>40</v>
      </c>
      <c r="T545" s="83">
        <f t="shared" si="473"/>
        <v>40</v>
      </c>
      <c r="U545" s="83">
        <f t="shared" si="474"/>
        <v>40</v>
      </c>
      <c r="V545" s="83"/>
      <c r="W545" s="83"/>
      <c r="X545" s="83"/>
      <c r="Y545" s="83">
        <f t="shared" si="447"/>
        <v>40</v>
      </c>
      <c r="Z545" s="83">
        <f t="shared" si="448"/>
        <v>40</v>
      </c>
      <c r="AA545" s="83">
        <f t="shared" si="449"/>
        <v>40</v>
      </c>
    </row>
    <row r="546" spans="1:27" s="3" customFormat="1" ht="22.5" x14ac:dyDescent="0.2">
      <c r="A546" s="23" t="s">
        <v>13</v>
      </c>
      <c r="B546" s="26">
        <v>11</v>
      </c>
      <c r="C546" s="27">
        <v>2</v>
      </c>
      <c r="D546" s="26" t="s">
        <v>2</v>
      </c>
      <c r="E546" s="28" t="s">
        <v>85</v>
      </c>
      <c r="F546" s="29">
        <v>240</v>
      </c>
      <c r="G546" s="30">
        <v>40</v>
      </c>
      <c r="H546" s="30">
        <v>40</v>
      </c>
      <c r="I546" s="30">
        <v>40</v>
      </c>
      <c r="J546" s="30"/>
      <c r="K546" s="30"/>
      <c r="L546" s="30"/>
      <c r="M546" s="30">
        <f t="shared" si="442"/>
        <v>40</v>
      </c>
      <c r="N546" s="30">
        <f t="shared" si="443"/>
        <v>40</v>
      </c>
      <c r="O546" s="31">
        <f t="shared" si="444"/>
        <v>40</v>
      </c>
      <c r="P546" s="65"/>
      <c r="Q546" s="65"/>
      <c r="R546" s="65"/>
      <c r="S546" s="83">
        <f t="shared" si="472"/>
        <v>40</v>
      </c>
      <c r="T546" s="83">
        <f t="shared" si="473"/>
        <v>40</v>
      </c>
      <c r="U546" s="83">
        <f t="shared" si="474"/>
        <v>40</v>
      </c>
      <c r="V546" s="83"/>
      <c r="W546" s="83"/>
      <c r="X546" s="83"/>
      <c r="Y546" s="83">
        <f t="shared" si="447"/>
        <v>40</v>
      </c>
      <c r="Z546" s="83">
        <f t="shared" si="448"/>
        <v>40</v>
      </c>
      <c r="AA546" s="83">
        <f t="shared" si="449"/>
        <v>40</v>
      </c>
    </row>
    <row r="547" spans="1:27" s="3" customFormat="1" ht="22.5" x14ac:dyDescent="0.2">
      <c r="A547" s="34" t="s">
        <v>362</v>
      </c>
      <c r="B547" s="37">
        <v>11</v>
      </c>
      <c r="C547" s="38">
        <v>3</v>
      </c>
      <c r="D547" s="37">
        <v>0</v>
      </c>
      <c r="E547" s="39">
        <v>0</v>
      </c>
      <c r="F547" s="40"/>
      <c r="G547" s="41">
        <f>G548+G551</f>
        <v>1758.5</v>
      </c>
      <c r="H547" s="41">
        <f t="shared" ref="H547" si="485">H548+H551</f>
        <v>94.6</v>
      </c>
      <c r="I547" s="41">
        <f>I548+I551</f>
        <v>80</v>
      </c>
      <c r="J547" s="41"/>
      <c r="K547" s="41"/>
      <c r="L547" s="41"/>
      <c r="M547" s="41">
        <f t="shared" si="442"/>
        <v>1758.5</v>
      </c>
      <c r="N547" s="41">
        <f t="shared" si="443"/>
        <v>94.6</v>
      </c>
      <c r="O547" s="42">
        <f t="shared" si="444"/>
        <v>80</v>
      </c>
      <c r="P547" s="66"/>
      <c r="Q547" s="66"/>
      <c r="R547" s="66"/>
      <c r="S547" s="64">
        <f t="shared" si="472"/>
        <v>1758.5</v>
      </c>
      <c r="T547" s="64">
        <f t="shared" si="473"/>
        <v>94.6</v>
      </c>
      <c r="U547" s="64">
        <f t="shared" si="474"/>
        <v>80</v>
      </c>
      <c r="V547" s="64"/>
      <c r="W547" s="64"/>
      <c r="X547" s="64"/>
      <c r="Y547" s="64">
        <f t="shared" si="447"/>
        <v>1758.5</v>
      </c>
      <c r="Z547" s="64">
        <f t="shared" si="448"/>
        <v>94.6</v>
      </c>
      <c r="AA547" s="64">
        <f t="shared" si="449"/>
        <v>80</v>
      </c>
    </row>
    <row r="548" spans="1:27" s="3" customFormat="1" ht="22.5" x14ac:dyDescent="0.2">
      <c r="A548" s="23" t="s">
        <v>287</v>
      </c>
      <c r="B548" s="26">
        <v>11</v>
      </c>
      <c r="C548" s="27">
        <v>3</v>
      </c>
      <c r="D548" s="26">
        <v>0</v>
      </c>
      <c r="E548" s="28">
        <v>80550</v>
      </c>
      <c r="F548" s="29"/>
      <c r="G548" s="30">
        <f t="shared" ref="G548:I548" si="486">G549</f>
        <v>80</v>
      </c>
      <c r="H548" s="30">
        <f t="shared" si="486"/>
        <v>80</v>
      </c>
      <c r="I548" s="30">
        <f t="shared" si="486"/>
        <v>80</v>
      </c>
      <c r="J548" s="30"/>
      <c r="K548" s="30"/>
      <c r="L548" s="30"/>
      <c r="M548" s="30">
        <f t="shared" si="442"/>
        <v>80</v>
      </c>
      <c r="N548" s="30">
        <f t="shared" si="443"/>
        <v>80</v>
      </c>
      <c r="O548" s="31">
        <f t="shared" si="444"/>
        <v>80</v>
      </c>
      <c r="P548" s="65"/>
      <c r="Q548" s="65"/>
      <c r="R548" s="65"/>
      <c r="S548" s="83">
        <f t="shared" si="472"/>
        <v>80</v>
      </c>
      <c r="T548" s="83">
        <f t="shared" si="473"/>
        <v>80</v>
      </c>
      <c r="U548" s="83">
        <f t="shared" si="474"/>
        <v>80</v>
      </c>
      <c r="V548" s="83"/>
      <c r="W548" s="83"/>
      <c r="X548" s="83"/>
      <c r="Y548" s="83">
        <f t="shared" si="447"/>
        <v>80</v>
      </c>
      <c r="Z548" s="83">
        <f t="shared" si="448"/>
        <v>80</v>
      </c>
      <c r="AA548" s="83">
        <f t="shared" si="449"/>
        <v>80</v>
      </c>
    </row>
    <row r="549" spans="1:27" s="3" customFormat="1" ht="45" x14ac:dyDescent="0.2">
      <c r="A549" s="23" t="s">
        <v>6</v>
      </c>
      <c r="B549" s="26">
        <v>11</v>
      </c>
      <c r="C549" s="27">
        <v>3</v>
      </c>
      <c r="D549" s="26">
        <v>0</v>
      </c>
      <c r="E549" s="28">
        <v>80550</v>
      </c>
      <c r="F549" s="29">
        <v>100</v>
      </c>
      <c r="G549" s="30">
        <f>G550</f>
        <v>80</v>
      </c>
      <c r="H549" s="30">
        <f t="shared" ref="H549:I549" si="487">H550</f>
        <v>80</v>
      </c>
      <c r="I549" s="30">
        <f t="shared" si="487"/>
        <v>80</v>
      </c>
      <c r="J549" s="30"/>
      <c r="K549" s="30"/>
      <c r="L549" s="30"/>
      <c r="M549" s="30">
        <f t="shared" si="442"/>
        <v>80</v>
      </c>
      <c r="N549" s="30">
        <f t="shared" si="443"/>
        <v>80</v>
      </c>
      <c r="O549" s="31">
        <f t="shared" si="444"/>
        <v>80</v>
      </c>
      <c r="P549" s="65"/>
      <c r="Q549" s="65"/>
      <c r="R549" s="65"/>
      <c r="S549" s="83">
        <f t="shared" si="472"/>
        <v>80</v>
      </c>
      <c r="T549" s="83">
        <f t="shared" si="473"/>
        <v>80</v>
      </c>
      <c r="U549" s="83">
        <f t="shared" si="474"/>
        <v>80</v>
      </c>
      <c r="V549" s="83"/>
      <c r="W549" s="83"/>
      <c r="X549" s="83"/>
      <c r="Y549" s="83">
        <f t="shared" si="447"/>
        <v>80</v>
      </c>
      <c r="Z549" s="83">
        <f t="shared" si="448"/>
        <v>80</v>
      </c>
      <c r="AA549" s="83">
        <f t="shared" si="449"/>
        <v>80</v>
      </c>
    </row>
    <row r="550" spans="1:27" s="3" customFormat="1" ht="22.5" x14ac:dyDescent="0.2">
      <c r="A550" s="23" t="s">
        <v>5</v>
      </c>
      <c r="B550" s="26">
        <v>11</v>
      </c>
      <c r="C550" s="27">
        <v>3</v>
      </c>
      <c r="D550" s="26">
        <v>0</v>
      </c>
      <c r="E550" s="28">
        <v>80550</v>
      </c>
      <c r="F550" s="29">
        <v>120</v>
      </c>
      <c r="G550" s="30">
        <v>80</v>
      </c>
      <c r="H550" s="30">
        <v>80</v>
      </c>
      <c r="I550" s="30">
        <v>80</v>
      </c>
      <c r="J550" s="30"/>
      <c r="K550" s="30"/>
      <c r="L550" s="30"/>
      <c r="M550" s="30">
        <f t="shared" si="442"/>
        <v>80</v>
      </c>
      <c r="N550" s="30">
        <f t="shared" si="443"/>
        <v>80</v>
      </c>
      <c r="O550" s="31">
        <f t="shared" si="444"/>
        <v>80</v>
      </c>
      <c r="P550" s="65"/>
      <c r="Q550" s="65"/>
      <c r="R550" s="65"/>
      <c r="S550" s="83">
        <f t="shared" si="472"/>
        <v>80</v>
      </c>
      <c r="T550" s="83">
        <f t="shared" si="473"/>
        <v>80</v>
      </c>
      <c r="U550" s="83">
        <f t="shared" si="474"/>
        <v>80</v>
      </c>
      <c r="V550" s="83"/>
      <c r="W550" s="83"/>
      <c r="X550" s="83"/>
      <c r="Y550" s="83">
        <f t="shared" si="447"/>
        <v>80</v>
      </c>
      <c r="Z550" s="83">
        <f t="shared" si="448"/>
        <v>80</v>
      </c>
      <c r="AA550" s="83">
        <f t="shared" si="449"/>
        <v>80</v>
      </c>
    </row>
    <row r="551" spans="1:27" s="3" customFormat="1" ht="22.5" x14ac:dyDescent="0.2">
      <c r="A551" s="23" t="s">
        <v>262</v>
      </c>
      <c r="B551" s="26">
        <v>11</v>
      </c>
      <c r="C551" s="27">
        <v>3</v>
      </c>
      <c r="D551" s="26" t="s">
        <v>2</v>
      </c>
      <c r="E551" s="28" t="s">
        <v>82</v>
      </c>
      <c r="F551" s="29" t="s">
        <v>7</v>
      </c>
      <c r="G551" s="30">
        <f>G552</f>
        <v>1678.5</v>
      </c>
      <c r="H551" s="30">
        <f t="shared" ref="H551:I551" si="488">H552</f>
        <v>14.6</v>
      </c>
      <c r="I551" s="30">
        <f t="shared" si="488"/>
        <v>0</v>
      </c>
      <c r="J551" s="30"/>
      <c r="K551" s="30"/>
      <c r="L551" s="30"/>
      <c r="M551" s="30">
        <f t="shared" si="442"/>
        <v>1678.5</v>
      </c>
      <c r="N551" s="30">
        <f t="shared" si="443"/>
        <v>14.6</v>
      </c>
      <c r="O551" s="31">
        <f t="shared" si="444"/>
        <v>0</v>
      </c>
      <c r="P551" s="65"/>
      <c r="Q551" s="65"/>
      <c r="R551" s="65"/>
      <c r="S551" s="83">
        <f t="shared" si="472"/>
        <v>1678.5</v>
      </c>
      <c r="T551" s="83">
        <f t="shared" si="473"/>
        <v>14.6</v>
      </c>
      <c r="U551" s="83">
        <f t="shared" si="474"/>
        <v>0</v>
      </c>
      <c r="V551" s="83"/>
      <c r="W551" s="83"/>
      <c r="X551" s="83"/>
      <c r="Y551" s="83">
        <f t="shared" si="447"/>
        <v>1678.5</v>
      </c>
      <c r="Z551" s="83">
        <f t="shared" si="448"/>
        <v>14.6</v>
      </c>
      <c r="AA551" s="83">
        <f t="shared" si="449"/>
        <v>0</v>
      </c>
    </row>
    <row r="552" spans="1:27" s="3" customFormat="1" ht="22.5" x14ac:dyDescent="0.2">
      <c r="A552" s="23" t="s">
        <v>14</v>
      </c>
      <c r="B552" s="26">
        <v>11</v>
      </c>
      <c r="C552" s="27">
        <v>3</v>
      </c>
      <c r="D552" s="26" t="s">
        <v>2</v>
      </c>
      <c r="E552" s="28" t="s">
        <v>82</v>
      </c>
      <c r="F552" s="29">
        <v>200</v>
      </c>
      <c r="G552" s="30">
        <f t="shared" ref="G552:I552" si="489">G553</f>
        <v>1678.5</v>
      </c>
      <c r="H552" s="30">
        <f t="shared" si="489"/>
        <v>14.6</v>
      </c>
      <c r="I552" s="30">
        <f t="shared" si="489"/>
        <v>0</v>
      </c>
      <c r="J552" s="30"/>
      <c r="K552" s="30"/>
      <c r="L552" s="30"/>
      <c r="M552" s="30">
        <f t="shared" si="442"/>
        <v>1678.5</v>
      </c>
      <c r="N552" s="30">
        <f t="shared" si="443"/>
        <v>14.6</v>
      </c>
      <c r="O552" s="31">
        <f t="shared" si="444"/>
        <v>0</v>
      </c>
      <c r="P552" s="65"/>
      <c r="Q552" s="65"/>
      <c r="R552" s="65"/>
      <c r="S552" s="83">
        <f t="shared" si="472"/>
        <v>1678.5</v>
      </c>
      <c r="T552" s="83">
        <f t="shared" si="473"/>
        <v>14.6</v>
      </c>
      <c r="U552" s="83">
        <f t="shared" si="474"/>
        <v>0</v>
      </c>
      <c r="V552" s="83"/>
      <c r="W552" s="83"/>
      <c r="X552" s="83"/>
      <c r="Y552" s="83">
        <f t="shared" si="447"/>
        <v>1678.5</v>
      </c>
      <c r="Z552" s="83">
        <f t="shared" si="448"/>
        <v>14.6</v>
      </c>
      <c r="AA552" s="83">
        <f t="shared" si="449"/>
        <v>0</v>
      </c>
    </row>
    <row r="553" spans="1:27" s="3" customFormat="1" ht="22.5" x14ac:dyDescent="0.2">
      <c r="A553" s="23" t="s">
        <v>13</v>
      </c>
      <c r="B553" s="26">
        <v>11</v>
      </c>
      <c r="C553" s="27">
        <v>3</v>
      </c>
      <c r="D553" s="26" t="s">
        <v>2</v>
      </c>
      <c r="E553" s="28" t="s">
        <v>82</v>
      </c>
      <c r="F553" s="29">
        <v>240</v>
      </c>
      <c r="G553" s="30">
        <f>420+1258.5</f>
        <v>1678.5</v>
      </c>
      <c r="H553" s="30">
        <f>4+10.6</f>
        <v>14.6</v>
      </c>
      <c r="I553" s="30"/>
      <c r="J553" s="30"/>
      <c r="K553" s="30"/>
      <c r="L553" s="30"/>
      <c r="M553" s="30">
        <f t="shared" si="442"/>
        <v>1678.5</v>
      </c>
      <c r="N553" s="30">
        <f t="shared" si="443"/>
        <v>14.6</v>
      </c>
      <c r="O553" s="31">
        <f t="shared" si="444"/>
        <v>0</v>
      </c>
      <c r="P553" s="65"/>
      <c r="Q553" s="65"/>
      <c r="R553" s="65"/>
      <c r="S553" s="83">
        <f t="shared" si="472"/>
        <v>1678.5</v>
      </c>
      <c r="T553" s="83">
        <f t="shared" si="473"/>
        <v>14.6</v>
      </c>
      <c r="U553" s="83">
        <f t="shared" si="474"/>
        <v>0</v>
      </c>
      <c r="V553" s="83"/>
      <c r="W553" s="83"/>
      <c r="X553" s="83"/>
      <c r="Y553" s="83">
        <f t="shared" si="447"/>
        <v>1678.5</v>
      </c>
      <c r="Z553" s="83">
        <f t="shared" si="448"/>
        <v>14.6</v>
      </c>
      <c r="AA553" s="83">
        <f t="shared" si="449"/>
        <v>0</v>
      </c>
    </row>
    <row r="554" spans="1:27" s="3" customFormat="1" ht="22.5" x14ac:dyDescent="0.2">
      <c r="A554" s="34" t="s">
        <v>336</v>
      </c>
      <c r="B554" s="37">
        <v>11</v>
      </c>
      <c r="C554" s="38">
        <v>4</v>
      </c>
      <c r="D554" s="37">
        <v>0</v>
      </c>
      <c r="E554" s="39">
        <v>0</v>
      </c>
      <c r="F554" s="40"/>
      <c r="G554" s="41">
        <f>G555</f>
        <v>100</v>
      </c>
      <c r="H554" s="41">
        <f t="shared" ref="H554:I554" si="490">H555</f>
        <v>100</v>
      </c>
      <c r="I554" s="41">
        <f t="shared" si="490"/>
        <v>100</v>
      </c>
      <c r="J554" s="41"/>
      <c r="K554" s="41"/>
      <c r="L554" s="41"/>
      <c r="M554" s="41">
        <f t="shared" si="442"/>
        <v>100</v>
      </c>
      <c r="N554" s="41">
        <f t="shared" si="443"/>
        <v>100</v>
      </c>
      <c r="O554" s="42">
        <f t="shared" si="444"/>
        <v>100</v>
      </c>
      <c r="P554" s="66"/>
      <c r="Q554" s="66"/>
      <c r="R554" s="66"/>
      <c r="S554" s="64">
        <f t="shared" si="472"/>
        <v>100</v>
      </c>
      <c r="T554" s="64">
        <f t="shared" si="473"/>
        <v>100</v>
      </c>
      <c r="U554" s="64">
        <f t="shared" si="474"/>
        <v>100</v>
      </c>
      <c r="V554" s="64"/>
      <c r="W554" s="64"/>
      <c r="X554" s="64"/>
      <c r="Y554" s="64">
        <f t="shared" si="447"/>
        <v>100</v>
      </c>
      <c r="Z554" s="64">
        <f t="shared" si="448"/>
        <v>100</v>
      </c>
      <c r="AA554" s="64">
        <f t="shared" si="449"/>
        <v>100</v>
      </c>
    </row>
    <row r="555" spans="1:27" s="3" customFormat="1" ht="22.5" x14ac:dyDescent="0.2">
      <c r="A555" s="23" t="s">
        <v>263</v>
      </c>
      <c r="B555" s="26">
        <v>11</v>
      </c>
      <c r="C555" s="27">
        <v>4</v>
      </c>
      <c r="D555" s="26" t="s">
        <v>2</v>
      </c>
      <c r="E555" s="28" t="s">
        <v>79</v>
      </c>
      <c r="F555" s="29" t="s">
        <v>7</v>
      </c>
      <c r="G555" s="30">
        <f t="shared" ref="G555:I556" si="491">G556</f>
        <v>100</v>
      </c>
      <c r="H555" s="30">
        <f t="shared" si="491"/>
        <v>100</v>
      </c>
      <c r="I555" s="30">
        <f t="shared" si="491"/>
        <v>100</v>
      </c>
      <c r="J555" s="30"/>
      <c r="K555" s="30"/>
      <c r="L555" s="30"/>
      <c r="M555" s="30">
        <f t="shared" si="442"/>
        <v>100</v>
      </c>
      <c r="N555" s="30">
        <f t="shared" si="443"/>
        <v>100</v>
      </c>
      <c r="O555" s="31">
        <f t="shared" si="444"/>
        <v>100</v>
      </c>
      <c r="P555" s="65"/>
      <c r="Q555" s="65"/>
      <c r="R555" s="65"/>
      <c r="S555" s="83">
        <f t="shared" si="472"/>
        <v>100</v>
      </c>
      <c r="T555" s="83">
        <f t="shared" si="473"/>
        <v>100</v>
      </c>
      <c r="U555" s="83">
        <f t="shared" si="474"/>
        <v>100</v>
      </c>
      <c r="V555" s="83"/>
      <c r="W555" s="83"/>
      <c r="X555" s="83"/>
      <c r="Y555" s="83">
        <f t="shared" si="447"/>
        <v>100</v>
      </c>
      <c r="Z555" s="83">
        <f t="shared" si="448"/>
        <v>100</v>
      </c>
      <c r="AA555" s="83">
        <f t="shared" si="449"/>
        <v>100</v>
      </c>
    </row>
    <row r="556" spans="1:27" s="3" customFormat="1" ht="22.5" x14ac:dyDescent="0.2">
      <c r="A556" s="23" t="s">
        <v>81</v>
      </c>
      <c r="B556" s="26">
        <v>11</v>
      </c>
      <c r="C556" s="27">
        <v>4</v>
      </c>
      <c r="D556" s="26" t="s">
        <v>2</v>
      </c>
      <c r="E556" s="28" t="s">
        <v>79</v>
      </c>
      <c r="F556" s="29">
        <v>600</v>
      </c>
      <c r="G556" s="30">
        <f t="shared" si="491"/>
        <v>100</v>
      </c>
      <c r="H556" s="30">
        <f t="shared" si="491"/>
        <v>100</v>
      </c>
      <c r="I556" s="30">
        <f t="shared" si="491"/>
        <v>100</v>
      </c>
      <c r="J556" s="30"/>
      <c r="K556" s="30"/>
      <c r="L556" s="30"/>
      <c r="M556" s="30">
        <f t="shared" si="442"/>
        <v>100</v>
      </c>
      <c r="N556" s="30">
        <f t="shared" si="443"/>
        <v>100</v>
      </c>
      <c r="O556" s="31">
        <f t="shared" si="444"/>
        <v>100</v>
      </c>
      <c r="P556" s="65"/>
      <c r="Q556" s="65"/>
      <c r="R556" s="65"/>
      <c r="S556" s="83">
        <f t="shared" si="472"/>
        <v>100</v>
      </c>
      <c r="T556" s="83">
        <f t="shared" si="473"/>
        <v>100</v>
      </c>
      <c r="U556" s="83">
        <f t="shared" si="474"/>
        <v>100</v>
      </c>
      <c r="V556" s="83"/>
      <c r="W556" s="83"/>
      <c r="X556" s="83"/>
      <c r="Y556" s="83">
        <f t="shared" si="447"/>
        <v>100</v>
      </c>
      <c r="Z556" s="83">
        <f t="shared" si="448"/>
        <v>100</v>
      </c>
      <c r="AA556" s="83">
        <f t="shared" si="449"/>
        <v>100</v>
      </c>
    </row>
    <row r="557" spans="1:27" s="3" customFormat="1" ht="22.5" x14ac:dyDescent="0.2">
      <c r="A557" s="23" t="s">
        <v>80</v>
      </c>
      <c r="B557" s="26">
        <v>11</v>
      </c>
      <c r="C557" s="27">
        <v>4</v>
      </c>
      <c r="D557" s="26" t="s">
        <v>2</v>
      </c>
      <c r="E557" s="28" t="s">
        <v>79</v>
      </c>
      <c r="F557" s="29">
        <v>630</v>
      </c>
      <c r="G557" s="30">
        <v>100</v>
      </c>
      <c r="H557" s="30">
        <v>100</v>
      </c>
      <c r="I557" s="30">
        <v>100</v>
      </c>
      <c r="J557" s="30"/>
      <c r="K557" s="30"/>
      <c r="L557" s="30"/>
      <c r="M557" s="30">
        <f t="shared" si="442"/>
        <v>100</v>
      </c>
      <c r="N557" s="30">
        <f t="shared" si="443"/>
        <v>100</v>
      </c>
      <c r="O557" s="31">
        <f t="shared" si="444"/>
        <v>100</v>
      </c>
      <c r="P557" s="65"/>
      <c r="Q557" s="65"/>
      <c r="R557" s="65"/>
      <c r="S557" s="83">
        <f t="shared" si="472"/>
        <v>100</v>
      </c>
      <c r="T557" s="83">
        <f t="shared" si="473"/>
        <v>100</v>
      </c>
      <c r="U557" s="83">
        <f t="shared" si="474"/>
        <v>100</v>
      </c>
      <c r="V557" s="83"/>
      <c r="W557" s="83"/>
      <c r="X557" s="83"/>
      <c r="Y557" s="83">
        <f t="shared" si="447"/>
        <v>100</v>
      </c>
      <c r="Z557" s="83">
        <f t="shared" si="448"/>
        <v>100</v>
      </c>
      <c r="AA557" s="83">
        <f t="shared" si="449"/>
        <v>100</v>
      </c>
    </row>
    <row r="558" spans="1:27" s="3" customFormat="1" x14ac:dyDescent="0.2">
      <c r="A558" s="34" t="s">
        <v>363</v>
      </c>
      <c r="B558" s="37">
        <v>11</v>
      </c>
      <c r="C558" s="38">
        <v>5</v>
      </c>
      <c r="D558" s="37">
        <v>0</v>
      </c>
      <c r="E558" s="39">
        <v>0</v>
      </c>
      <c r="F558" s="40"/>
      <c r="G558" s="41">
        <f>G559+G564</f>
        <v>715</v>
      </c>
      <c r="H558" s="41">
        <f t="shared" ref="H558:I558" si="492">H559+H564</f>
        <v>731.90000000000009</v>
      </c>
      <c r="I558" s="41">
        <f t="shared" si="492"/>
        <v>753.09999999999991</v>
      </c>
      <c r="J558" s="41"/>
      <c r="K558" s="41"/>
      <c r="L558" s="41"/>
      <c r="M558" s="41">
        <f t="shared" si="442"/>
        <v>715</v>
      </c>
      <c r="N558" s="41">
        <f t="shared" si="443"/>
        <v>731.90000000000009</v>
      </c>
      <c r="O558" s="42">
        <f t="shared" si="444"/>
        <v>753.09999999999991</v>
      </c>
      <c r="P558" s="66"/>
      <c r="Q558" s="66"/>
      <c r="R558" s="66"/>
      <c r="S558" s="64">
        <f t="shared" si="472"/>
        <v>715</v>
      </c>
      <c r="T558" s="64">
        <f t="shared" si="473"/>
        <v>731.90000000000009</v>
      </c>
      <c r="U558" s="64">
        <f t="shared" si="474"/>
        <v>753.09999999999991</v>
      </c>
      <c r="V558" s="64"/>
      <c r="W558" s="64"/>
      <c r="X558" s="64"/>
      <c r="Y558" s="64">
        <f t="shared" si="447"/>
        <v>715</v>
      </c>
      <c r="Z558" s="64">
        <f t="shared" si="448"/>
        <v>731.90000000000009</v>
      </c>
      <c r="AA558" s="64">
        <f t="shared" si="449"/>
        <v>753.09999999999991</v>
      </c>
    </row>
    <row r="559" spans="1:27" s="3" customFormat="1" ht="22.5" x14ac:dyDescent="0.2">
      <c r="A559" s="23" t="s">
        <v>95</v>
      </c>
      <c r="B559" s="26">
        <v>11</v>
      </c>
      <c r="C559" s="27">
        <v>5</v>
      </c>
      <c r="D559" s="26" t="s">
        <v>2</v>
      </c>
      <c r="E559" s="28" t="s">
        <v>94</v>
      </c>
      <c r="F559" s="29" t="s">
        <v>7</v>
      </c>
      <c r="G559" s="30">
        <f>G560+G562</f>
        <v>582.79999999999995</v>
      </c>
      <c r="H559" s="30">
        <f t="shared" ref="H559:I559" si="493">H560+H562</f>
        <v>599.70000000000005</v>
      </c>
      <c r="I559" s="30">
        <f t="shared" si="493"/>
        <v>620.9</v>
      </c>
      <c r="J559" s="30"/>
      <c r="K559" s="30"/>
      <c r="L559" s="30"/>
      <c r="M559" s="30">
        <f t="shared" si="442"/>
        <v>582.79999999999995</v>
      </c>
      <c r="N559" s="30">
        <f t="shared" si="443"/>
        <v>599.70000000000005</v>
      </c>
      <c r="O559" s="31">
        <f t="shared" si="444"/>
        <v>620.9</v>
      </c>
      <c r="P559" s="65"/>
      <c r="Q559" s="65"/>
      <c r="R559" s="65"/>
      <c r="S559" s="83">
        <f t="shared" si="472"/>
        <v>582.79999999999995</v>
      </c>
      <c r="T559" s="83">
        <f t="shared" si="473"/>
        <v>599.70000000000005</v>
      </c>
      <c r="U559" s="83">
        <f t="shared" si="474"/>
        <v>620.9</v>
      </c>
      <c r="V559" s="83"/>
      <c r="W559" s="83"/>
      <c r="X559" s="83"/>
      <c r="Y559" s="83">
        <f t="shared" si="447"/>
        <v>582.79999999999995</v>
      </c>
      <c r="Z559" s="83">
        <f t="shared" si="448"/>
        <v>599.70000000000005</v>
      </c>
      <c r="AA559" s="83">
        <f t="shared" si="449"/>
        <v>620.9</v>
      </c>
    </row>
    <row r="560" spans="1:27" s="3" customFormat="1" ht="45" x14ac:dyDescent="0.2">
      <c r="A560" s="23" t="s">
        <v>6</v>
      </c>
      <c r="B560" s="26">
        <v>11</v>
      </c>
      <c r="C560" s="27">
        <v>5</v>
      </c>
      <c r="D560" s="26" t="s">
        <v>2</v>
      </c>
      <c r="E560" s="28" t="s">
        <v>94</v>
      </c>
      <c r="F560" s="29">
        <v>100</v>
      </c>
      <c r="G560" s="30">
        <f>G561</f>
        <v>487.2</v>
      </c>
      <c r="H560" s="30">
        <f t="shared" ref="H560:I560" si="494">H561</f>
        <v>504</v>
      </c>
      <c r="I560" s="30">
        <f t="shared" si="494"/>
        <v>522</v>
      </c>
      <c r="J560" s="30"/>
      <c r="K560" s="30"/>
      <c r="L560" s="30"/>
      <c r="M560" s="30">
        <f t="shared" si="442"/>
        <v>487.2</v>
      </c>
      <c r="N560" s="30">
        <f t="shared" si="443"/>
        <v>504</v>
      </c>
      <c r="O560" s="31">
        <f t="shared" si="444"/>
        <v>522</v>
      </c>
      <c r="P560" s="65"/>
      <c r="Q560" s="65"/>
      <c r="R560" s="65"/>
      <c r="S560" s="83">
        <f t="shared" si="472"/>
        <v>487.2</v>
      </c>
      <c r="T560" s="83">
        <f t="shared" si="473"/>
        <v>504</v>
      </c>
      <c r="U560" s="83">
        <f t="shared" si="474"/>
        <v>522</v>
      </c>
      <c r="V560" s="83"/>
      <c r="W560" s="83"/>
      <c r="X560" s="83"/>
      <c r="Y560" s="83">
        <f t="shared" si="447"/>
        <v>487.2</v>
      </c>
      <c r="Z560" s="83">
        <f t="shared" si="448"/>
        <v>504</v>
      </c>
      <c r="AA560" s="83">
        <f t="shared" si="449"/>
        <v>522</v>
      </c>
    </row>
    <row r="561" spans="1:27" s="3" customFormat="1" ht="22.5" x14ac:dyDescent="0.2">
      <c r="A561" s="23" t="s">
        <v>5</v>
      </c>
      <c r="B561" s="26">
        <v>11</v>
      </c>
      <c r="C561" s="27">
        <v>5</v>
      </c>
      <c r="D561" s="26" t="s">
        <v>2</v>
      </c>
      <c r="E561" s="28" t="s">
        <v>94</v>
      </c>
      <c r="F561" s="29">
        <v>120</v>
      </c>
      <c r="G561" s="30">
        <v>487.2</v>
      </c>
      <c r="H561" s="30">
        <v>504</v>
      </c>
      <c r="I561" s="30">
        <v>522</v>
      </c>
      <c r="J561" s="30"/>
      <c r="K561" s="30"/>
      <c r="L561" s="30"/>
      <c r="M561" s="30">
        <f t="shared" si="442"/>
        <v>487.2</v>
      </c>
      <c r="N561" s="30">
        <f t="shared" si="443"/>
        <v>504</v>
      </c>
      <c r="O561" s="31">
        <f t="shared" si="444"/>
        <v>522</v>
      </c>
      <c r="P561" s="65"/>
      <c r="Q561" s="65"/>
      <c r="R561" s="65"/>
      <c r="S561" s="83">
        <f t="shared" si="472"/>
        <v>487.2</v>
      </c>
      <c r="T561" s="83">
        <f t="shared" si="473"/>
        <v>504</v>
      </c>
      <c r="U561" s="83">
        <f t="shared" si="474"/>
        <v>522</v>
      </c>
      <c r="V561" s="83"/>
      <c r="W561" s="83"/>
      <c r="X561" s="83"/>
      <c r="Y561" s="83">
        <f t="shared" si="447"/>
        <v>487.2</v>
      </c>
      <c r="Z561" s="83">
        <f t="shared" si="448"/>
        <v>504</v>
      </c>
      <c r="AA561" s="83">
        <f t="shared" si="449"/>
        <v>522</v>
      </c>
    </row>
    <row r="562" spans="1:27" s="3" customFormat="1" ht="22.5" x14ac:dyDescent="0.2">
      <c r="A562" s="23" t="s">
        <v>14</v>
      </c>
      <c r="B562" s="26">
        <v>11</v>
      </c>
      <c r="C562" s="27">
        <v>5</v>
      </c>
      <c r="D562" s="26" t="s">
        <v>2</v>
      </c>
      <c r="E562" s="28" t="s">
        <v>94</v>
      </c>
      <c r="F562" s="29">
        <v>200</v>
      </c>
      <c r="G562" s="30">
        <f>G563</f>
        <v>95.6</v>
      </c>
      <c r="H562" s="30">
        <f t="shared" ref="H562:I562" si="495">H563</f>
        <v>95.7</v>
      </c>
      <c r="I562" s="30">
        <f t="shared" si="495"/>
        <v>98.9</v>
      </c>
      <c r="J562" s="30"/>
      <c r="K562" s="30"/>
      <c r="L562" s="30"/>
      <c r="M562" s="30">
        <f t="shared" si="442"/>
        <v>95.6</v>
      </c>
      <c r="N562" s="30">
        <f t="shared" si="443"/>
        <v>95.7</v>
      </c>
      <c r="O562" s="31">
        <f t="shared" si="444"/>
        <v>98.9</v>
      </c>
      <c r="P562" s="65"/>
      <c r="Q562" s="65"/>
      <c r="R562" s="65"/>
      <c r="S562" s="83">
        <f t="shared" si="472"/>
        <v>95.6</v>
      </c>
      <c r="T562" s="83">
        <f t="shared" si="473"/>
        <v>95.7</v>
      </c>
      <c r="U562" s="83">
        <f t="shared" si="474"/>
        <v>98.9</v>
      </c>
      <c r="V562" s="83"/>
      <c r="W562" s="83"/>
      <c r="X562" s="83"/>
      <c r="Y562" s="83">
        <f t="shared" ref="Y562:Y625" si="496">S562+V562</f>
        <v>95.6</v>
      </c>
      <c r="Z562" s="83">
        <f t="shared" ref="Z562:Z625" si="497">T562+W562</f>
        <v>95.7</v>
      </c>
      <c r="AA562" s="83">
        <f t="shared" ref="AA562:AA625" si="498">U562+X562</f>
        <v>98.9</v>
      </c>
    </row>
    <row r="563" spans="1:27" s="3" customFormat="1" ht="22.5" x14ac:dyDescent="0.2">
      <c r="A563" s="23" t="s">
        <v>13</v>
      </c>
      <c r="B563" s="26">
        <v>11</v>
      </c>
      <c r="C563" s="27">
        <v>5</v>
      </c>
      <c r="D563" s="26" t="s">
        <v>2</v>
      </c>
      <c r="E563" s="28" t="s">
        <v>94</v>
      </c>
      <c r="F563" s="29">
        <v>240</v>
      </c>
      <c r="G563" s="30">
        <v>95.6</v>
      </c>
      <c r="H563" s="30">
        <v>95.7</v>
      </c>
      <c r="I563" s="30">
        <v>98.9</v>
      </c>
      <c r="J563" s="30"/>
      <c r="K563" s="30"/>
      <c r="L563" s="30"/>
      <c r="M563" s="30">
        <f t="shared" si="442"/>
        <v>95.6</v>
      </c>
      <c r="N563" s="30">
        <f t="shared" si="443"/>
        <v>95.7</v>
      </c>
      <c r="O563" s="31">
        <f t="shared" si="444"/>
        <v>98.9</v>
      </c>
      <c r="P563" s="65"/>
      <c r="Q563" s="65"/>
      <c r="R563" s="65"/>
      <c r="S563" s="83">
        <f t="shared" si="472"/>
        <v>95.6</v>
      </c>
      <c r="T563" s="83">
        <f t="shared" si="473"/>
        <v>95.7</v>
      </c>
      <c r="U563" s="83">
        <f t="shared" si="474"/>
        <v>98.9</v>
      </c>
      <c r="V563" s="83"/>
      <c r="W563" s="83"/>
      <c r="X563" s="83"/>
      <c r="Y563" s="83">
        <f t="shared" si="496"/>
        <v>95.6</v>
      </c>
      <c r="Z563" s="83">
        <f t="shared" si="497"/>
        <v>95.7</v>
      </c>
      <c r="AA563" s="83">
        <f t="shared" si="498"/>
        <v>98.9</v>
      </c>
    </row>
    <row r="564" spans="1:27" s="3" customFormat="1" x14ac:dyDescent="0.2">
      <c r="A564" s="23" t="s">
        <v>288</v>
      </c>
      <c r="B564" s="26">
        <v>11</v>
      </c>
      <c r="C564" s="27">
        <v>5</v>
      </c>
      <c r="D564" s="26" t="s">
        <v>2</v>
      </c>
      <c r="E564" s="28" t="s">
        <v>93</v>
      </c>
      <c r="F564" s="29" t="s">
        <v>7</v>
      </c>
      <c r="G564" s="30">
        <f t="shared" ref="G564:I564" si="499">G565</f>
        <v>132.19999999999999</v>
      </c>
      <c r="H564" s="30">
        <f t="shared" si="499"/>
        <v>132.19999999999999</v>
      </c>
      <c r="I564" s="30">
        <f t="shared" si="499"/>
        <v>132.19999999999999</v>
      </c>
      <c r="J564" s="30"/>
      <c r="K564" s="30"/>
      <c r="L564" s="30"/>
      <c r="M564" s="30">
        <f t="shared" si="442"/>
        <v>132.19999999999999</v>
      </c>
      <c r="N564" s="30">
        <f t="shared" si="443"/>
        <v>132.19999999999999</v>
      </c>
      <c r="O564" s="31">
        <f t="shared" si="444"/>
        <v>132.19999999999999</v>
      </c>
      <c r="P564" s="65"/>
      <c r="Q564" s="65"/>
      <c r="R564" s="65"/>
      <c r="S564" s="83">
        <f t="shared" si="472"/>
        <v>132.19999999999999</v>
      </c>
      <c r="T564" s="83">
        <f t="shared" si="473"/>
        <v>132.19999999999999</v>
      </c>
      <c r="U564" s="83">
        <f t="shared" si="474"/>
        <v>132.19999999999999</v>
      </c>
      <c r="V564" s="83"/>
      <c r="W564" s="83"/>
      <c r="X564" s="83"/>
      <c r="Y564" s="83">
        <f t="shared" si="496"/>
        <v>132.19999999999999</v>
      </c>
      <c r="Z564" s="83">
        <f t="shared" si="497"/>
        <v>132.19999999999999</v>
      </c>
      <c r="AA564" s="83">
        <f t="shared" si="498"/>
        <v>132.19999999999999</v>
      </c>
    </row>
    <row r="565" spans="1:27" s="3" customFormat="1" ht="22.5" x14ac:dyDescent="0.2">
      <c r="A565" s="23" t="s">
        <v>14</v>
      </c>
      <c r="B565" s="26">
        <v>11</v>
      </c>
      <c r="C565" s="27">
        <v>5</v>
      </c>
      <c r="D565" s="26" t="s">
        <v>2</v>
      </c>
      <c r="E565" s="28" t="s">
        <v>93</v>
      </c>
      <c r="F565" s="29">
        <v>200</v>
      </c>
      <c r="G565" s="30">
        <f t="shared" ref="G565:I565" si="500">G566</f>
        <v>132.19999999999999</v>
      </c>
      <c r="H565" s="30">
        <f t="shared" si="500"/>
        <v>132.19999999999999</v>
      </c>
      <c r="I565" s="30">
        <f t="shared" si="500"/>
        <v>132.19999999999999</v>
      </c>
      <c r="J565" s="30"/>
      <c r="K565" s="30"/>
      <c r="L565" s="30"/>
      <c r="M565" s="30">
        <f t="shared" si="442"/>
        <v>132.19999999999999</v>
      </c>
      <c r="N565" s="30">
        <f t="shared" si="443"/>
        <v>132.19999999999999</v>
      </c>
      <c r="O565" s="31">
        <f t="shared" si="444"/>
        <v>132.19999999999999</v>
      </c>
      <c r="P565" s="65"/>
      <c r="Q565" s="65"/>
      <c r="R565" s="65"/>
      <c r="S565" s="83">
        <f t="shared" si="472"/>
        <v>132.19999999999999</v>
      </c>
      <c r="T565" s="83">
        <f t="shared" si="473"/>
        <v>132.19999999999999</v>
      </c>
      <c r="U565" s="83">
        <f t="shared" si="474"/>
        <v>132.19999999999999</v>
      </c>
      <c r="V565" s="83"/>
      <c r="W565" s="83"/>
      <c r="X565" s="83"/>
      <c r="Y565" s="83">
        <f t="shared" si="496"/>
        <v>132.19999999999999</v>
      </c>
      <c r="Z565" s="83">
        <f t="shared" si="497"/>
        <v>132.19999999999999</v>
      </c>
      <c r="AA565" s="83">
        <f t="shared" si="498"/>
        <v>132.19999999999999</v>
      </c>
    </row>
    <row r="566" spans="1:27" s="3" customFormat="1" ht="22.5" x14ac:dyDescent="0.2">
      <c r="A566" s="23" t="s">
        <v>13</v>
      </c>
      <c r="B566" s="26">
        <v>11</v>
      </c>
      <c r="C566" s="27">
        <v>5</v>
      </c>
      <c r="D566" s="26" t="s">
        <v>2</v>
      </c>
      <c r="E566" s="28" t="s">
        <v>93</v>
      </c>
      <c r="F566" s="29">
        <v>240</v>
      </c>
      <c r="G566" s="30">
        <v>132.19999999999999</v>
      </c>
      <c r="H566" s="30">
        <v>132.19999999999999</v>
      </c>
      <c r="I566" s="30">
        <v>132.19999999999999</v>
      </c>
      <c r="J566" s="30"/>
      <c r="K566" s="30"/>
      <c r="L566" s="30"/>
      <c r="M566" s="30">
        <f t="shared" si="442"/>
        <v>132.19999999999999</v>
      </c>
      <c r="N566" s="30">
        <f t="shared" si="443"/>
        <v>132.19999999999999</v>
      </c>
      <c r="O566" s="31">
        <f t="shared" si="444"/>
        <v>132.19999999999999</v>
      </c>
      <c r="P566" s="65"/>
      <c r="Q566" s="65"/>
      <c r="R566" s="65"/>
      <c r="S566" s="83">
        <f t="shared" si="472"/>
        <v>132.19999999999999</v>
      </c>
      <c r="T566" s="83">
        <f t="shared" si="473"/>
        <v>132.19999999999999</v>
      </c>
      <c r="U566" s="83">
        <f t="shared" si="474"/>
        <v>132.19999999999999</v>
      </c>
      <c r="V566" s="83"/>
      <c r="W566" s="83"/>
      <c r="X566" s="83"/>
      <c r="Y566" s="83">
        <f t="shared" si="496"/>
        <v>132.19999999999999</v>
      </c>
      <c r="Z566" s="83">
        <f t="shared" si="497"/>
        <v>132.19999999999999</v>
      </c>
      <c r="AA566" s="83">
        <f t="shared" si="498"/>
        <v>132.19999999999999</v>
      </c>
    </row>
    <row r="567" spans="1:27" s="3" customFormat="1" ht="56.25" x14ac:dyDescent="0.2">
      <c r="A567" s="34" t="s">
        <v>322</v>
      </c>
      <c r="B567" s="37">
        <v>12</v>
      </c>
      <c r="C567" s="38" t="s">
        <v>3</v>
      </c>
      <c r="D567" s="37" t="s">
        <v>2</v>
      </c>
      <c r="E567" s="39" t="s">
        <v>9</v>
      </c>
      <c r="F567" s="40" t="s">
        <v>7</v>
      </c>
      <c r="G567" s="41">
        <f>G568+G571+G574+G577+G585+G588+G591</f>
        <v>42681.1</v>
      </c>
      <c r="H567" s="41">
        <f>H568+H571+H574+H577+H585+H588+H591</f>
        <v>23683.300000000003</v>
      </c>
      <c r="I567" s="41">
        <f>I568+I571+I574+I577+I585+I588+I591</f>
        <v>24220.300000000003</v>
      </c>
      <c r="J567" s="41">
        <f>J582</f>
        <v>30</v>
      </c>
      <c r="K567" s="41">
        <f t="shared" ref="K567:L567" si="501">K582</f>
        <v>0</v>
      </c>
      <c r="L567" s="41">
        <f t="shared" si="501"/>
        <v>0</v>
      </c>
      <c r="M567" s="41">
        <f t="shared" si="442"/>
        <v>42711.1</v>
      </c>
      <c r="N567" s="41">
        <f t="shared" si="443"/>
        <v>23683.300000000003</v>
      </c>
      <c r="O567" s="42">
        <f t="shared" si="444"/>
        <v>24220.300000000003</v>
      </c>
      <c r="P567" s="66"/>
      <c r="Q567" s="66"/>
      <c r="R567" s="66"/>
      <c r="S567" s="64">
        <f t="shared" si="472"/>
        <v>42711.1</v>
      </c>
      <c r="T567" s="64">
        <f t="shared" si="473"/>
        <v>23683.300000000003</v>
      </c>
      <c r="U567" s="64">
        <f t="shared" si="474"/>
        <v>24220.300000000003</v>
      </c>
      <c r="V567" s="64">
        <f>V588</f>
        <v>-788.50540999999998</v>
      </c>
      <c r="W567" s="64"/>
      <c r="X567" s="64"/>
      <c r="Y567" s="64">
        <f t="shared" si="496"/>
        <v>41922.594590000001</v>
      </c>
      <c r="Z567" s="64">
        <f t="shared" si="497"/>
        <v>23683.300000000003</v>
      </c>
      <c r="AA567" s="64">
        <f t="shared" si="498"/>
        <v>24220.300000000003</v>
      </c>
    </row>
    <row r="568" spans="1:27" s="3" customFormat="1" ht="22.5" x14ac:dyDescent="0.2">
      <c r="A568" s="23" t="s">
        <v>144</v>
      </c>
      <c r="B568" s="26">
        <v>12</v>
      </c>
      <c r="C568" s="27" t="s">
        <v>3</v>
      </c>
      <c r="D568" s="26" t="s">
        <v>2</v>
      </c>
      <c r="E568" s="28" t="s">
        <v>142</v>
      </c>
      <c r="F568" s="29" t="s">
        <v>7</v>
      </c>
      <c r="G568" s="30">
        <f t="shared" ref="G568:I568" si="502">G569</f>
        <v>3086.4</v>
      </c>
      <c r="H568" s="30">
        <f t="shared" si="502"/>
        <v>3099.4</v>
      </c>
      <c r="I568" s="30">
        <f t="shared" si="502"/>
        <v>3171.8</v>
      </c>
      <c r="J568" s="30"/>
      <c r="K568" s="30"/>
      <c r="L568" s="30"/>
      <c r="M568" s="30">
        <f t="shared" si="442"/>
        <v>3086.4</v>
      </c>
      <c r="N568" s="30">
        <f t="shared" si="443"/>
        <v>3099.4</v>
      </c>
      <c r="O568" s="31">
        <f t="shared" si="444"/>
        <v>3171.8</v>
      </c>
      <c r="P568" s="65"/>
      <c r="Q568" s="65"/>
      <c r="R568" s="65"/>
      <c r="S568" s="83">
        <f t="shared" si="472"/>
        <v>3086.4</v>
      </c>
      <c r="T568" s="83">
        <f t="shared" si="473"/>
        <v>3099.4</v>
      </c>
      <c r="U568" s="83">
        <f t="shared" si="474"/>
        <v>3171.8</v>
      </c>
      <c r="V568" s="83"/>
      <c r="W568" s="83"/>
      <c r="X568" s="83"/>
      <c r="Y568" s="83">
        <f t="shared" si="496"/>
        <v>3086.4</v>
      </c>
      <c r="Z568" s="83">
        <f t="shared" si="497"/>
        <v>3099.4</v>
      </c>
      <c r="AA568" s="83">
        <f t="shared" si="498"/>
        <v>3171.8</v>
      </c>
    </row>
    <row r="569" spans="1:27" s="3" customFormat="1" x14ac:dyDescent="0.2">
      <c r="A569" s="23" t="s">
        <v>29</v>
      </c>
      <c r="B569" s="26">
        <v>12</v>
      </c>
      <c r="C569" s="27" t="s">
        <v>3</v>
      </c>
      <c r="D569" s="26" t="s">
        <v>2</v>
      </c>
      <c r="E569" s="28" t="s">
        <v>142</v>
      </c>
      <c r="F569" s="29">
        <v>500</v>
      </c>
      <c r="G569" s="30">
        <f t="shared" ref="G569:I569" si="503">G570</f>
        <v>3086.4</v>
      </c>
      <c r="H569" s="30">
        <f t="shared" si="503"/>
        <v>3099.4</v>
      </c>
      <c r="I569" s="30">
        <f t="shared" si="503"/>
        <v>3171.8</v>
      </c>
      <c r="J569" s="30"/>
      <c r="K569" s="30"/>
      <c r="L569" s="30"/>
      <c r="M569" s="30">
        <f t="shared" ref="M569:M638" si="504">G569+J569</f>
        <v>3086.4</v>
      </c>
      <c r="N569" s="30">
        <f t="shared" ref="N569:N638" si="505">H569+K569</f>
        <v>3099.4</v>
      </c>
      <c r="O569" s="31">
        <f t="shared" ref="O569:O638" si="506">I569+L569</f>
        <v>3171.8</v>
      </c>
      <c r="P569" s="65"/>
      <c r="Q569" s="65"/>
      <c r="R569" s="65"/>
      <c r="S569" s="83">
        <f t="shared" si="472"/>
        <v>3086.4</v>
      </c>
      <c r="T569" s="83">
        <f t="shared" si="473"/>
        <v>3099.4</v>
      </c>
      <c r="U569" s="83">
        <f t="shared" si="474"/>
        <v>3171.8</v>
      </c>
      <c r="V569" s="83"/>
      <c r="W569" s="83"/>
      <c r="X569" s="83"/>
      <c r="Y569" s="83">
        <f t="shared" si="496"/>
        <v>3086.4</v>
      </c>
      <c r="Z569" s="83">
        <f t="shared" si="497"/>
        <v>3099.4</v>
      </c>
      <c r="AA569" s="83">
        <f t="shared" si="498"/>
        <v>3171.8</v>
      </c>
    </row>
    <row r="570" spans="1:27" s="3" customFormat="1" x14ac:dyDescent="0.2">
      <c r="A570" s="23" t="s">
        <v>143</v>
      </c>
      <c r="B570" s="26">
        <v>12</v>
      </c>
      <c r="C570" s="27" t="s">
        <v>3</v>
      </c>
      <c r="D570" s="26" t="s">
        <v>2</v>
      </c>
      <c r="E570" s="28" t="s">
        <v>142</v>
      </c>
      <c r="F570" s="29">
        <v>530</v>
      </c>
      <c r="G570" s="30">
        <v>3086.4</v>
      </c>
      <c r="H570" s="30">
        <v>3099.4</v>
      </c>
      <c r="I570" s="30">
        <v>3171.8</v>
      </c>
      <c r="J570" s="30"/>
      <c r="K570" s="30"/>
      <c r="L570" s="30"/>
      <c r="M570" s="30">
        <f t="shared" si="504"/>
        <v>3086.4</v>
      </c>
      <c r="N570" s="30">
        <f t="shared" si="505"/>
        <v>3099.4</v>
      </c>
      <c r="O570" s="31">
        <f t="shared" si="506"/>
        <v>3171.8</v>
      </c>
      <c r="P570" s="65"/>
      <c r="Q570" s="65"/>
      <c r="R570" s="65"/>
      <c r="S570" s="83">
        <f t="shared" si="472"/>
        <v>3086.4</v>
      </c>
      <c r="T570" s="83">
        <f t="shared" si="473"/>
        <v>3099.4</v>
      </c>
      <c r="U570" s="83">
        <f t="shared" si="474"/>
        <v>3171.8</v>
      </c>
      <c r="V570" s="83"/>
      <c r="W570" s="83"/>
      <c r="X570" s="83"/>
      <c r="Y570" s="83">
        <f t="shared" si="496"/>
        <v>3086.4</v>
      </c>
      <c r="Z570" s="83">
        <f t="shared" si="497"/>
        <v>3099.4</v>
      </c>
      <c r="AA570" s="83">
        <f t="shared" si="498"/>
        <v>3171.8</v>
      </c>
    </row>
    <row r="571" spans="1:27" s="3" customFormat="1" x14ac:dyDescent="0.2">
      <c r="A571" s="23" t="s">
        <v>136</v>
      </c>
      <c r="B571" s="26">
        <v>12</v>
      </c>
      <c r="C571" s="27" t="s">
        <v>3</v>
      </c>
      <c r="D571" s="26" t="s">
        <v>2</v>
      </c>
      <c r="E571" s="28" t="s">
        <v>135</v>
      </c>
      <c r="F571" s="29" t="s">
        <v>7</v>
      </c>
      <c r="G571" s="30">
        <f t="shared" ref="G571:I571" si="507">G572</f>
        <v>4841.7</v>
      </c>
      <c r="H571" s="30">
        <f t="shared" si="507"/>
        <v>3873.3</v>
      </c>
      <c r="I571" s="30">
        <f t="shared" si="507"/>
        <v>3873.3</v>
      </c>
      <c r="J571" s="30"/>
      <c r="K571" s="30"/>
      <c r="L571" s="30"/>
      <c r="M571" s="30">
        <f t="shared" si="504"/>
        <v>4841.7</v>
      </c>
      <c r="N571" s="30">
        <f t="shared" si="505"/>
        <v>3873.3</v>
      </c>
      <c r="O571" s="31">
        <f t="shared" si="506"/>
        <v>3873.3</v>
      </c>
      <c r="P571" s="65"/>
      <c r="Q571" s="65"/>
      <c r="R571" s="65"/>
      <c r="S571" s="83">
        <f t="shared" si="472"/>
        <v>4841.7</v>
      </c>
      <c r="T571" s="83">
        <f t="shared" si="473"/>
        <v>3873.3</v>
      </c>
      <c r="U571" s="83">
        <f t="shared" si="474"/>
        <v>3873.3</v>
      </c>
      <c r="V571" s="83"/>
      <c r="W571" s="83"/>
      <c r="X571" s="83"/>
      <c r="Y571" s="83">
        <f t="shared" si="496"/>
        <v>4841.7</v>
      </c>
      <c r="Z571" s="83">
        <f t="shared" si="497"/>
        <v>3873.3</v>
      </c>
      <c r="AA571" s="83">
        <f t="shared" si="498"/>
        <v>3873.3</v>
      </c>
    </row>
    <row r="572" spans="1:27" s="3" customFormat="1" x14ac:dyDescent="0.2">
      <c r="A572" s="23" t="s">
        <v>29</v>
      </c>
      <c r="B572" s="26">
        <v>12</v>
      </c>
      <c r="C572" s="27" t="s">
        <v>3</v>
      </c>
      <c r="D572" s="26" t="s">
        <v>2</v>
      </c>
      <c r="E572" s="28" t="s">
        <v>135</v>
      </c>
      <c r="F572" s="29">
        <v>500</v>
      </c>
      <c r="G572" s="30">
        <f t="shared" ref="G572:I572" si="508">G573</f>
        <v>4841.7</v>
      </c>
      <c r="H572" s="30">
        <f t="shared" si="508"/>
        <v>3873.3</v>
      </c>
      <c r="I572" s="30">
        <f t="shared" si="508"/>
        <v>3873.3</v>
      </c>
      <c r="J572" s="30"/>
      <c r="K572" s="30"/>
      <c r="L572" s="30"/>
      <c r="M572" s="30">
        <f t="shared" si="504"/>
        <v>4841.7</v>
      </c>
      <c r="N572" s="30">
        <f t="shared" si="505"/>
        <v>3873.3</v>
      </c>
      <c r="O572" s="31">
        <f t="shared" si="506"/>
        <v>3873.3</v>
      </c>
      <c r="P572" s="65"/>
      <c r="Q572" s="65"/>
      <c r="R572" s="65"/>
      <c r="S572" s="83">
        <f t="shared" si="472"/>
        <v>4841.7</v>
      </c>
      <c r="T572" s="83">
        <f t="shared" si="473"/>
        <v>3873.3</v>
      </c>
      <c r="U572" s="83">
        <f t="shared" si="474"/>
        <v>3873.3</v>
      </c>
      <c r="V572" s="83"/>
      <c r="W572" s="83"/>
      <c r="X572" s="83"/>
      <c r="Y572" s="83">
        <f t="shared" si="496"/>
        <v>4841.7</v>
      </c>
      <c r="Z572" s="83">
        <f t="shared" si="497"/>
        <v>3873.3</v>
      </c>
      <c r="AA572" s="83">
        <f t="shared" si="498"/>
        <v>3873.3</v>
      </c>
    </row>
    <row r="573" spans="1:27" s="3" customFormat="1" x14ac:dyDescent="0.2">
      <c r="A573" s="23" t="s">
        <v>131</v>
      </c>
      <c r="B573" s="26">
        <v>12</v>
      </c>
      <c r="C573" s="27" t="s">
        <v>3</v>
      </c>
      <c r="D573" s="26" t="s">
        <v>2</v>
      </c>
      <c r="E573" s="28" t="s">
        <v>135</v>
      </c>
      <c r="F573" s="29">
        <v>510</v>
      </c>
      <c r="G573" s="30">
        <v>4841.7</v>
      </c>
      <c r="H573" s="30">
        <v>3873.3</v>
      </c>
      <c r="I573" s="30">
        <v>3873.3</v>
      </c>
      <c r="J573" s="30"/>
      <c r="K573" s="30"/>
      <c r="L573" s="30"/>
      <c r="M573" s="30">
        <f t="shared" si="504"/>
        <v>4841.7</v>
      </c>
      <c r="N573" s="30">
        <f t="shared" si="505"/>
        <v>3873.3</v>
      </c>
      <c r="O573" s="31">
        <f t="shared" si="506"/>
        <v>3873.3</v>
      </c>
      <c r="P573" s="65"/>
      <c r="Q573" s="65"/>
      <c r="R573" s="65"/>
      <c r="S573" s="83">
        <f t="shared" si="472"/>
        <v>4841.7</v>
      </c>
      <c r="T573" s="83">
        <f t="shared" si="473"/>
        <v>3873.3</v>
      </c>
      <c r="U573" s="83">
        <f t="shared" si="474"/>
        <v>3873.3</v>
      </c>
      <c r="V573" s="83"/>
      <c r="W573" s="83"/>
      <c r="X573" s="83"/>
      <c r="Y573" s="83">
        <f t="shared" si="496"/>
        <v>4841.7</v>
      </c>
      <c r="Z573" s="83">
        <f t="shared" si="497"/>
        <v>3873.3</v>
      </c>
      <c r="AA573" s="83">
        <f t="shared" si="498"/>
        <v>3873.3</v>
      </c>
    </row>
    <row r="574" spans="1:27" s="3" customFormat="1" ht="22.5" x14ac:dyDescent="0.2">
      <c r="A574" s="23" t="s">
        <v>151</v>
      </c>
      <c r="B574" s="26">
        <v>12</v>
      </c>
      <c r="C574" s="27" t="s">
        <v>3</v>
      </c>
      <c r="D574" s="26" t="s">
        <v>2</v>
      </c>
      <c r="E574" s="28" t="s">
        <v>150</v>
      </c>
      <c r="F574" s="29" t="s">
        <v>7</v>
      </c>
      <c r="G574" s="30">
        <f t="shared" ref="G574:I574" si="509">G575</f>
        <v>625</v>
      </c>
      <c r="H574" s="30">
        <f t="shared" si="509"/>
        <v>625</v>
      </c>
      <c r="I574" s="30">
        <f t="shared" si="509"/>
        <v>625</v>
      </c>
      <c r="J574" s="30"/>
      <c r="K574" s="30"/>
      <c r="L574" s="30"/>
      <c r="M574" s="30">
        <f t="shared" si="504"/>
        <v>625</v>
      </c>
      <c r="N574" s="30">
        <f t="shared" si="505"/>
        <v>625</v>
      </c>
      <c r="O574" s="31">
        <f t="shared" si="506"/>
        <v>625</v>
      </c>
      <c r="P574" s="65"/>
      <c r="Q574" s="65"/>
      <c r="R574" s="65"/>
      <c r="S574" s="83">
        <f t="shared" si="472"/>
        <v>625</v>
      </c>
      <c r="T574" s="83">
        <f t="shared" si="473"/>
        <v>625</v>
      </c>
      <c r="U574" s="83">
        <f t="shared" si="474"/>
        <v>625</v>
      </c>
      <c r="V574" s="83"/>
      <c r="W574" s="83"/>
      <c r="X574" s="83"/>
      <c r="Y574" s="83">
        <f t="shared" si="496"/>
        <v>625</v>
      </c>
      <c r="Z574" s="83">
        <f t="shared" si="497"/>
        <v>625</v>
      </c>
      <c r="AA574" s="83">
        <f t="shared" si="498"/>
        <v>625</v>
      </c>
    </row>
    <row r="575" spans="1:27" s="3" customFormat="1" x14ac:dyDescent="0.2">
      <c r="A575" s="23" t="s">
        <v>29</v>
      </c>
      <c r="B575" s="26">
        <v>12</v>
      </c>
      <c r="C575" s="27" t="s">
        <v>3</v>
      </c>
      <c r="D575" s="26" t="s">
        <v>2</v>
      </c>
      <c r="E575" s="28" t="s">
        <v>150</v>
      </c>
      <c r="F575" s="29">
        <v>500</v>
      </c>
      <c r="G575" s="30">
        <f t="shared" ref="G575:I575" si="510">G576</f>
        <v>625</v>
      </c>
      <c r="H575" s="30">
        <f t="shared" si="510"/>
        <v>625</v>
      </c>
      <c r="I575" s="30">
        <f t="shared" si="510"/>
        <v>625</v>
      </c>
      <c r="J575" s="30"/>
      <c r="K575" s="30"/>
      <c r="L575" s="30"/>
      <c r="M575" s="30">
        <f t="shared" si="504"/>
        <v>625</v>
      </c>
      <c r="N575" s="30">
        <f t="shared" si="505"/>
        <v>625</v>
      </c>
      <c r="O575" s="31">
        <f t="shared" si="506"/>
        <v>625</v>
      </c>
      <c r="P575" s="65"/>
      <c r="Q575" s="65"/>
      <c r="R575" s="65"/>
      <c r="S575" s="83">
        <f t="shared" si="472"/>
        <v>625</v>
      </c>
      <c r="T575" s="83">
        <f t="shared" si="473"/>
        <v>625</v>
      </c>
      <c r="U575" s="83">
        <f t="shared" si="474"/>
        <v>625</v>
      </c>
      <c r="V575" s="83"/>
      <c r="W575" s="83"/>
      <c r="X575" s="83"/>
      <c r="Y575" s="83">
        <f t="shared" si="496"/>
        <v>625</v>
      </c>
      <c r="Z575" s="83">
        <f t="shared" si="497"/>
        <v>625</v>
      </c>
      <c r="AA575" s="83">
        <f t="shared" si="498"/>
        <v>625</v>
      </c>
    </row>
    <row r="576" spans="1:27" s="3" customFormat="1" x14ac:dyDescent="0.2">
      <c r="A576" s="23" t="s">
        <v>143</v>
      </c>
      <c r="B576" s="26">
        <v>12</v>
      </c>
      <c r="C576" s="27" t="s">
        <v>3</v>
      </c>
      <c r="D576" s="26" t="s">
        <v>2</v>
      </c>
      <c r="E576" s="28" t="s">
        <v>150</v>
      </c>
      <c r="F576" s="29">
        <v>530</v>
      </c>
      <c r="G576" s="30">
        <v>625</v>
      </c>
      <c r="H576" s="30">
        <v>625</v>
      </c>
      <c r="I576" s="30">
        <v>625</v>
      </c>
      <c r="J576" s="30"/>
      <c r="K576" s="30"/>
      <c r="L576" s="30"/>
      <c r="M576" s="30">
        <f t="shared" si="504"/>
        <v>625</v>
      </c>
      <c r="N576" s="30">
        <f t="shared" si="505"/>
        <v>625</v>
      </c>
      <c r="O576" s="31">
        <f t="shared" si="506"/>
        <v>625</v>
      </c>
      <c r="P576" s="65"/>
      <c r="Q576" s="65"/>
      <c r="R576" s="65"/>
      <c r="S576" s="83">
        <f t="shared" si="472"/>
        <v>625</v>
      </c>
      <c r="T576" s="83">
        <f t="shared" si="473"/>
        <v>625</v>
      </c>
      <c r="U576" s="83">
        <f t="shared" si="474"/>
        <v>625</v>
      </c>
      <c r="V576" s="83"/>
      <c r="W576" s="83"/>
      <c r="X576" s="83"/>
      <c r="Y576" s="83">
        <f t="shared" si="496"/>
        <v>625</v>
      </c>
      <c r="Z576" s="83">
        <f t="shared" si="497"/>
        <v>625</v>
      </c>
      <c r="AA576" s="83">
        <f t="shared" si="498"/>
        <v>625</v>
      </c>
    </row>
    <row r="577" spans="1:27" s="3" customFormat="1" ht="22.5" x14ac:dyDescent="0.2">
      <c r="A577" s="23" t="s">
        <v>15</v>
      </c>
      <c r="B577" s="26">
        <v>12</v>
      </c>
      <c r="C577" s="27" t="s">
        <v>3</v>
      </c>
      <c r="D577" s="26" t="s">
        <v>2</v>
      </c>
      <c r="E577" s="28" t="s">
        <v>11</v>
      </c>
      <c r="F577" s="29" t="s">
        <v>7</v>
      </c>
      <c r="G577" s="30">
        <f>G578+G580</f>
        <v>11979.3</v>
      </c>
      <c r="H577" s="30">
        <f t="shared" ref="H577:I577" si="511">H578+H580</f>
        <v>12444.5</v>
      </c>
      <c r="I577" s="30">
        <f t="shared" si="511"/>
        <v>12907.8</v>
      </c>
      <c r="J577" s="30"/>
      <c r="K577" s="30"/>
      <c r="L577" s="30"/>
      <c r="M577" s="30">
        <f t="shared" si="504"/>
        <v>11979.3</v>
      </c>
      <c r="N577" s="30">
        <f t="shared" si="505"/>
        <v>12444.5</v>
      </c>
      <c r="O577" s="31">
        <f t="shared" si="506"/>
        <v>12907.8</v>
      </c>
      <c r="P577" s="65"/>
      <c r="Q577" s="65"/>
      <c r="R577" s="65"/>
      <c r="S577" s="83">
        <f t="shared" si="472"/>
        <v>11979.3</v>
      </c>
      <c r="T577" s="83">
        <f t="shared" si="473"/>
        <v>12444.5</v>
      </c>
      <c r="U577" s="83">
        <f t="shared" si="474"/>
        <v>12907.8</v>
      </c>
      <c r="V577" s="83"/>
      <c r="W577" s="83"/>
      <c r="X577" s="83"/>
      <c r="Y577" s="83">
        <f t="shared" si="496"/>
        <v>11979.3</v>
      </c>
      <c r="Z577" s="83">
        <f t="shared" si="497"/>
        <v>12444.5</v>
      </c>
      <c r="AA577" s="83">
        <f t="shared" si="498"/>
        <v>12907.8</v>
      </c>
    </row>
    <row r="578" spans="1:27" s="3" customFormat="1" ht="45" x14ac:dyDescent="0.2">
      <c r="A578" s="23" t="s">
        <v>6</v>
      </c>
      <c r="B578" s="26">
        <v>12</v>
      </c>
      <c r="C578" s="27" t="s">
        <v>3</v>
      </c>
      <c r="D578" s="26" t="s">
        <v>2</v>
      </c>
      <c r="E578" s="28" t="s">
        <v>11</v>
      </c>
      <c r="F578" s="29">
        <v>100</v>
      </c>
      <c r="G578" s="30">
        <f t="shared" ref="G578:I578" si="512">G579</f>
        <v>11678</v>
      </c>
      <c r="H578" s="30">
        <f t="shared" si="512"/>
        <v>11678</v>
      </c>
      <c r="I578" s="30">
        <f t="shared" si="512"/>
        <v>11678</v>
      </c>
      <c r="J578" s="30"/>
      <c r="K578" s="30"/>
      <c r="L578" s="30"/>
      <c r="M578" s="30">
        <f t="shared" si="504"/>
        <v>11678</v>
      </c>
      <c r="N578" s="30">
        <f t="shared" si="505"/>
        <v>11678</v>
      </c>
      <c r="O578" s="31">
        <f t="shared" si="506"/>
        <v>11678</v>
      </c>
      <c r="P578" s="65"/>
      <c r="Q578" s="65"/>
      <c r="R578" s="65"/>
      <c r="S578" s="83">
        <f t="shared" si="472"/>
        <v>11678</v>
      </c>
      <c r="T578" s="83">
        <f t="shared" si="473"/>
        <v>11678</v>
      </c>
      <c r="U578" s="83">
        <f t="shared" si="474"/>
        <v>11678</v>
      </c>
      <c r="V578" s="83"/>
      <c r="W578" s="83"/>
      <c r="X578" s="83"/>
      <c r="Y578" s="83">
        <f t="shared" si="496"/>
        <v>11678</v>
      </c>
      <c r="Z578" s="83">
        <f t="shared" si="497"/>
        <v>11678</v>
      </c>
      <c r="AA578" s="83">
        <f t="shared" si="498"/>
        <v>11678</v>
      </c>
    </row>
    <row r="579" spans="1:27" s="3" customFormat="1" ht="22.5" x14ac:dyDescent="0.2">
      <c r="A579" s="23" t="s">
        <v>5</v>
      </c>
      <c r="B579" s="26">
        <v>12</v>
      </c>
      <c r="C579" s="27" t="s">
        <v>3</v>
      </c>
      <c r="D579" s="26" t="s">
        <v>2</v>
      </c>
      <c r="E579" s="28" t="s">
        <v>11</v>
      </c>
      <c r="F579" s="29">
        <v>120</v>
      </c>
      <c r="G579" s="30">
        <v>11678</v>
      </c>
      <c r="H579" s="30">
        <v>11678</v>
      </c>
      <c r="I579" s="30">
        <v>11678</v>
      </c>
      <c r="J579" s="30"/>
      <c r="K579" s="30"/>
      <c r="L579" s="30"/>
      <c r="M579" s="30">
        <f t="shared" si="504"/>
        <v>11678</v>
      </c>
      <c r="N579" s="30">
        <f t="shared" si="505"/>
        <v>11678</v>
      </c>
      <c r="O579" s="31">
        <f t="shared" si="506"/>
        <v>11678</v>
      </c>
      <c r="P579" s="65"/>
      <c r="Q579" s="65"/>
      <c r="R579" s="65"/>
      <c r="S579" s="83">
        <f t="shared" si="472"/>
        <v>11678</v>
      </c>
      <c r="T579" s="83">
        <f t="shared" si="473"/>
        <v>11678</v>
      </c>
      <c r="U579" s="83">
        <f t="shared" si="474"/>
        <v>11678</v>
      </c>
      <c r="V579" s="83"/>
      <c r="W579" s="83"/>
      <c r="X579" s="83"/>
      <c r="Y579" s="83">
        <f t="shared" si="496"/>
        <v>11678</v>
      </c>
      <c r="Z579" s="83">
        <f t="shared" si="497"/>
        <v>11678</v>
      </c>
      <c r="AA579" s="83">
        <f t="shared" si="498"/>
        <v>11678</v>
      </c>
    </row>
    <row r="580" spans="1:27" s="3" customFormat="1" ht="22.5" x14ac:dyDescent="0.2">
      <c r="A580" s="23" t="s">
        <v>14</v>
      </c>
      <c r="B580" s="26">
        <v>12</v>
      </c>
      <c r="C580" s="27" t="s">
        <v>3</v>
      </c>
      <c r="D580" s="26" t="s">
        <v>2</v>
      </c>
      <c r="E580" s="28" t="s">
        <v>11</v>
      </c>
      <c r="F580" s="29">
        <v>200</v>
      </c>
      <c r="G580" s="30">
        <f t="shared" ref="G580:I580" si="513">G581</f>
        <v>301.3</v>
      </c>
      <c r="H580" s="30">
        <f t="shared" si="513"/>
        <v>766.5</v>
      </c>
      <c r="I580" s="30">
        <f t="shared" si="513"/>
        <v>1229.8</v>
      </c>
      <c r="J580" s="30"/>
      <c r="K580" s="30"/>
      <c r="L580" s="30"/>
      <c r="M580" s="30">
        <f t="shared" si="504"/>
        <v>301.3</v>
      </c>
      <c r="N580" s="30">
        <f t="shared" si="505"/>
        <v>766.5</v>
      </c>
      <c r="O580" s="31">
        <f t="shared" si="506"/>
        <v>1229.8</v>
      </c>
      <c r="P580" s="65"/>
      <c r="Q580" s="65"/>
      <c r="R580" s="65"/>
      <c r="S580" s="83">
        <f t="shared" si="472"/>
        <v>301.3</v>
      </c>
      <c r="T580" s="83">
        <f t="shared" si="473"/>
        <v>766.5</v>
      </c>
      <c r="U580" s="83">
        <f t="shared" si="474"/>
        <v>1229.8</v>
      </c>
      <c r="V580" s="83"/>
      <c r="W580" s="83"/>
      <c r="X580" s="83"/>
      <c r="Y580" s="83">
        <f t="shared" si="496"/>
        <v>301.3</v>
      </c>
      <c r="Z580" s="83">
        <f t="shared" si="497"/>
        <v>766.5</v>
      </c>
      <c r="AA580" s="83">
        <f t="shared" si="498"/>
        <v>1229.8</v>
      </c>
    </row>
    <row r="581" spans="1:27" s="3" customFormat="1" ht="22.5" x14ac:dyDescent="0.2">
      <c r="A581" s="23" t="s">
        <v>13</v>
      </c>
      <c r="B581" s="26">
        <v>12</v>
      </c>
      <c r="C581" s="27" t="s">
        <v>3</v>
      </c>
      <c r="D581" s="26" t="s">
        <v>2</v>
      </c>
      <c r="E581" s="28" t="s">
        <v>11</v>
      </c>
      <c r="F581" s="29">
        <v>240</v>
      </c>
      <c r="G581" s="30">
        <v>301.3</v>
      </c>
      <c r="H581" s="30">
        <v>766.5</v>
      </c>
      <c r="I581" s="30">
        <v>1229.8</v>
      </c>
      <c r="J581" s="30"/>
      <c r="K581" s="30"/>
      <c r="L581" s="30"/>
      <c r="M581" s="30">
        <f t="shared" si="504"/>
        <v>301.3</v>
      </c>
      <c r="N581" s="30">
        <f t="shared" si="505"/>
        <v>766.5</v>
      </c>
      <c r="O581" s="31">
        <f t="shared" si="506"/>
        <v>1229.8</v>
      </c>
      <c r="P581" s="65"/>
      <c r="Q581" s="65"/>
      <c r="R581" s="65"/>
      <c r="S581" s="83">
        <f t="shared" si="472"/>
        <v>301.3</v>
      </c>
      <c r="T581" s="83">
        <f t="shared" si="473"/>
        <v>766.5</v>
      </c>
      <c r="U581" s="83">
        <f t="shared" si="474"/>
        <v>1229.8</v>
      </c>
      <c r="V581" s="83"/>
      <c r="W581" s="83"/>
      <c r="X581" s="83"/>
      <c r="Y581" s="83">
        <f t="shared" si="496"/>
        <v>301.3</v>
      </c>
      <c r="Z581" s="83">
        <f t="shared" si="497"/>
        <v>766.5</v>
      </c>
      <c r="AA581" s="83">
        <f t="shared" si="498"/>
        <v>1229.8</v>
      </c>
    </row>
    <row r="582" spans="1:27" s="3" customFormat="1" x14ac:dyDescent="0.2">
      <c r="A582" s="23" t="s">
        <v>405</v>
      </c>
      <c r="B582" s="26">
        <v>12</v>
      </c>
      <c r="C582" s="27">
        <v>0</v>
      </c>
      <c r="D582" s="26">
        <v>0</v>
      </c>
      <c r="E582" s="28">
        <v>80680</v>
      </c>
      <c r="F582" s="29"/>
      <c r="G582" s="30">
        <f>G583</f>
        <v>0</v>
      </c>
      <c r="H582" s="30">
        <f t="shared" ref="H582:I583" si="514">H583</f>
        <v>0</v>
      </c>
      <c r="I582" s="30">
        <f t="shared" si="514"/>
        <v>0</v>
      </c>
      <c r="J582" s="30">
        <f>J583</f>
        <v>30</v>
      </c>
      <c r="K582" s="30">
        <f t="shared" ref="K582:L583" si="515">K583</f>
        <v>0</v>
      </c>
      <c r="L582" s="30">
        <f t="shared" si="515"/>
        <v>0</v>
      </c>
      <c r="M582" s="30">
        <f t="shared" ref="M582:M584" si="516">G582+J582</f>
        <v>30</v>
      </c>
      <c r="N582" s="30">
        <f t="shared" ref="N582:N584" si="517">H582+K582</f>
        <v>0</v>
      </c>
      <c r="O582" s="31">
        <f t="shared" ref="O582:O584" si="518">I582+L582</f>
        <v>0</v>
      </c>
      <c r="P582" s="65"/>
      <c r="Q582" s="65"/>
      <c r="R582" s="65"/>
      <c r="S582" s="83">
        <f t="shared" si="472"/>
        <v>30</v>
      </c>
      <c r="T582" s="83">
        <f t="shared" si="473"/>
        <v>0</v>
      </c>
      <c r="U582" s="83">
        <f t="shared" si="474"/>
        <v>0</v>
      </c>
      <c r="V582" s="83"/>
      <c r="W582" s="83"/>
      <c r="X582" s="83"/>
      <c r="Y582" s="83">
        <f t="shared" si="496"/>
        <v>30</v>
      </c>
      <c r="Z582" s="83">
        <f t="shared" si="497"/>
        <v>0</v>
      </c>
      <c r="AA582" s="83">
        <f t="shared" si="498"/>
        <v>0</v>
      </c>
    </row>
    <row r="583" spans="1:27" s="3" customFormat="1" ht="22.5" x14ac:dyDescent="0.2">
      <c r="A583" s="23" t="s">
        <v>81</v>
      </c>
      <c r="B583" s="26">
        <v>12</v>
      </c>
      <c r="C583" s="27">
        <v>0</v>
      </c>
      <c r="D583" s="26">
        <v>0</v>
      </c>
      <c r="E583" s="28">
        <v>80680</v>
      </c>
      <c r="F583" s="29">
        <v>600</v>
      </c>
      <c r="G583" s="30">
        <f>G584</f>
        <v>0</v>
      </c>
      <c r="H583" s="30">
        <f t="shared" si="514"/>
        <v>0</v>
      </c>
      <c r="I583" s="30">
        <f t="shared" si="514"/>
        <v>0</v>
      </c>
      <c r="J583" s="30">
        <f>J584</f>
        <v>30</v>
      </c>
      <c r="K583" s="30">
        <f t="shared" si="515"/>
        <v>0</v>
      </c>
      <c r="L583" s="30">
        <f t="shared" si="515"/>
        <v>0</v>
      </c>
      <c r="M583" s="30">
        <f t="shared" si="516"/>
        <v>30</v>
      </c>
      <c r="N583" s="30">
        <f t="shared" si="517"/>
        <v>0</v>
      </c>
      <c r="O583" s="31">
        <f t="shared" si="518"/>
        <v>0</v>
      </c>
      <c r="P583" s="65"/>
      <c r="Q583" s="65"/>
      <c r="R583" s="65"/>
      <c r="S583" s="83">
        <f t="shared" si="472"/>
        <v>30</v>
      </c>
      <c r="T583" s="83">
        <f t="shared" si="473"/>
        <v>0</v>
      </c>
      <c r="U583" s="83">
        <f t="shared" si="474"/>
        <v>0</v>
      </c>
      <c r="V583" s="83"/>
      <c r="W583" s="83"/>
      <c r="X583" s="83"/>
      <c r="Y583" s="83">
        <f t="shared" si="496"/>
        <v>30</v>
      </c>
      <c r="Z583" s="83">
        <f t="shared" si="497"/>
        <v>0</v>
      </c>
      <c r="AA583" s="83">
        <f t="shared" si="498"/>
        <v>0</v>
      </c>
    </row>
    <row r="584" spans="1:27" s="3" customFormat="1" x14ac:dyDescent="0.2">
      <c r="A584" s="23" t="s">
        <v>155</v>
      </c>
      <c r="B584" s="26">
        <v>12</v>
      </c>
      <c r="C584" s="27">
        <v>0</v>
      </c>
      <c r="D584" s="26">
        <v>0</v>
      </c>
      <c r="E584" s="28">
        <v>80680</v>
      </c>
      <c r="F584" s="29">
        <v>610</v>
      </c>
      <c r="G584" s="30">
        <v>0</v>
      </c>
      <c r="H584" s="30">
        <v>0</v>
      </c>
      <c r="I584" s="30">
        <v>0</v>
      </c>
      <c r="J584" s="30">
        <v>30</v>
      </c>
      <c r="K584" s="30">
        <v>0</v>
      </c>
      <c r="L584" s="30">
        <v>0</v>
      </c>
      <c r="M584" s="30">
        <f t="shared" si="516"/>
        <v>30</v>
      </c>
      <c r="N584" s="30">
        <f t="shared" si="517"/>
        <v>0</v>
      </c>
      <c r="O584" s="31">
        <f t="shared" si="518"/>
        <v>0</v>
      </c>
      <c r="P584" s="65"/>
      <c r="Q584" s="65"/>
      <c r="R584" s="65"/>
      <c r="S584" s="83">
        <f t="shared" si="472"/>
        <v>30</v>
      </c>
      <c r="T584" s="83">
        <f t="shared" si="473"/>
        <v>0</v>
      </c>
      <c r="U584" s="83">
        <f t="shared" si="474"/>
        <v>0</v>
      </c>
      <c r="V584" s="83"/>
      <c r="W584" s="83"/>
      <c r="X584" s="83"/>
      <c r="Y584" s="83">
        <f t="shared" si="496"/>
        <v>30</v>
      </c>
      <c r="Z584" s="83">
        <f t="shared" si="497"/>
        <v>0</v>
      </c>
      <c r="AA584" s="83">
        <f t="shared" si="498"/>
        <v>0</v>
      </c>
    </row>
    <row r="585" spans="1:27" s="3" customFormat="1" x14ac:dyDescent="0.2">
      <c r="A585" s="23" t="s">
        <v>139</v>
      </c>
      <c r="B585" s="26">
        <v>12</v>
      </c>
      <c r="C585" s="27" t="s">
        <v>3</v>
      </c>
      <c r="D585" s="26" t="s">
        <v>2</v>
      </c>
      <c r="E585" s="28" t="s">
        <v>138</v>
      </c>
      <c r="F585" s="29" t="s">
        <v>7</v>
      </c>
      <c r="G585" s="30">
        <f t="shared" ref="G585:I585" si="519">G586</f>
        <v>2412.3000000000002</v>
      </c>
      <c r="H585" s="30">
        <f t="shared" si="519"/>
        <v>2413.1999999999998</v>
      </c>
      <c r="I585" s="30">
        <f t="shared" si="519"/>
        <v>2414.5</v>
      </c>
      <c r="J585" s="30"/>
      <c r="K585" s="30"/>
      <c r="L585" s="30"/>
      <c r="M585" s="30">
        <f t="shared" si="504"/>
        <v>2412.3000000000002</v>
      </c>
      <c r="N585" s="30">
        <f t="shared" si="505"/>
        <v>2413.1999999999998</v>
      </c>
      <c r="O585" s="31">
        <f t="shared" si="506"/>
        <v>2414.5</v>
      </c>
      <c r="P585" s="65"/>
      <c r="Q585" s="65"/>
      <c r="R585" s="65"/>
      <c r="S585" s="83">
        <f t="shared" si="472"/>
        <v>2412.3000000000002</v>
      </c>
      <c r="T585" s="83">
        <f t="shared" si="473"/>
        <v>2413.1999999999998</v>
      </c>
      <c r="U585" s="83">
        <f t="shared" si="474"/>
        <v>2414.5</v>
      </c>
      <c r="V585" s="83"/>
      <c r="W585" s="83"/>
      <c r="X585" s="83"/>
      <c r="Y585" s="83">
        <f t="shared" si="496"/>
        <v>2412.3000000000002</v>
      </c>
      <c r="Z585" s="83">
        <f t="shared" si="497"/>
        <v>2413.1999999999998</v>
      </c>
      <c r="AA585" s="83">
        <f t="shared" si="498"/>
        <v>2414.5</v>
      </c>
    </row>
    <row r="586" spans="1:27" s="3" customFormat="1" x14ac:dyDescent="0.2">
      <c r="A586" s="23" t="s">
        <v>140</v>
      </c>
      <c r="B586" s="26">
        <v>12</v>
      </c>
      <c r="C586" s="27" t="s">
        <v>3</v>
      </c>
      <c r="D586" s="26" t="s">
        <v>2</v>
      </c>
      <c r="E586" s="28" t="s">
        <v>138</v>
      </c>
      <c r="F586" s="29">
        <v>700</v>
      </c>
      <c r="G586" s="30">
        <f t="shared" ref="G586:I586" si="520">G587</f>
        <v>2412.3000000000002</v>
      </c>
      <c r="H586" s="30">
        <f t="shared" si="520"/>
        <v>2413.1999999999998</v>
      </c>
      <c r="I586" s="30">
        <f t="shared" si="520"/>
        <v>2414.5</v>
      </c>
      <c r="J586" s="30"/>
      <c r="K586" s="30"/>
      <c r="L586" s="30"/>
      <c r="M586" s="30">
        <f t="shared" si="504"/>
        <v>2412.3000000000002</v>
      </c>
      <c r="N586" s="30">
        <f t="shared" si="505"/>
        <v>2413.1999999999998</v>
      </c>
      <c r="O586" s="31">
        <f t="shared" si="506"/>
        <v>2414.5</v>
      </c>
      <c r="P586" s="65"/>
      <c r="Q586" s="65"/>
      <c r="R586" s="65"/>
      <c r="S586" s="83">
        <f t="shared" si="472"/>
        <v>2412.3000000000002</v>
      </c>
      <c r="T586" s="83">
        <f t="shared" si="473"/>
        <v>2413.1999999999998</v>
      </c>
      <c r="U586" s="83">
        <f t="shared" si="474"/>
        <v>2414.5</v>
      </c>
      <c r="V586" s="83"/>
      <c r="W586" s="83"/>
      <c r="X586" s="83"/>
      <c r="Y586" s="83">
        <f t="shared" si="496"/>
        <v>2412.3000000000002</v>
      </c>
      <c r="Z586" s="83">
        <f t="shared" si="497"/>
        <v>2413.1999999999998</v>
      </c>
      <c r="AA586" s="83">
        <f t="shared" si="498"/>
        <v>2414.5</v>
      </c>
    </row>
    <row r="587" spans="1:27" s="3" customFormat="1" x14ac:dyDescent="0.2">
      <c r="A587" s="23" t="s">
        <v>139</v>
      </c>
      <c r="B587" s="26">
        <v>12</v>
      </c>
      <c r="C587" s="27" t="s">
        <v>3</v>
      </c>
      <c r="D587" s="26" t="s">
        <v>2</v>
      </c>
      <c r="E587" s="28" t="s">
        <v>138</v>
      </c>
      <c r="F587" s="29">
        <v>730</v>
      </c>
      <c r="G587" s="30">
        <v>2412.3000000000002</v>
      </c>
      <c r="H587" s="30">
        <v>2413.1999999999998</v>
      </c>
      <c r="I587" s="30">
        <v>2414.5</v>
      </c>
      <c r="J587" s="30"/>
      <c r="K587" s="30"/>
      <c r="L587" s="30"/>
      <c r="M587" s="30">
        <f t="shared" si="504"/>
        <v>2412.3000000000002</v>
      </c>
      <c r="N587" s="30">
        <f t="shared" si="505"/>
        <v>2413.1999999999998</v>
      </c>
      <c r="O587" s="31">
        <f t="shared" si="506"/>
        <v>2414.5</v>
      </c>
      <c r="P587" s="65"/>
      <c r="Q587" s="65"/>
      <c r="R587" s="65"/>
      <c r="S587" s="83">
        <f t="shared" ref="S587:S650" si="521">M587+P587</f>
        <v>2412.3000000000002</v>
      </c>
      <c r="T587" s="83">
        <f t="shared" ref="T587:T650" si="522">N587+Q587</f>
        <v>2413.1999999999998</v>
      </c>
      <c r="U587" s="83">
        <f t="shared" ref="U587:U650" si="523">O587+R587</f>
        <v>2414.5</v>
      </c>
      <c r="V587" s="83"/>
      <c r="W587" s="83"/>
      <c r="X587" s="83"/>
      <c r="Y587" s="83">
        <f t="shared" si="496"/>
        <v>2412.3000000000002</v>
      </c>
      <c r="Z587" s="83">
        <f t="shared" si="497"/>
        <v>2413.1999999999998</v>
      </c>
      <c r="AA587" s="83">
        <f t="shared" si="498"/>
        <v>2414.5</v>
      </c>
    </row>
    <row r="588" spans="1:27" s="3" customFormat="1" ht="22.5" x14ac:dyDescent="0.2">
      <c r="A588" s="23" t="s">
        <v>132</v>
      </c>
      <c r="B588" s="26">
        <v>12</v>
      </c>
      <c r="C588" s="27" t="s">
        <v>3</v>
      </c>
      <c r="D588" s="26" t="s">
        <v>2</v>
      </c>
      <c r="E588" s="28" t="s">
        <v>130</v>
      </c>
      <c r="F588" s="29" t="s">
        <v>7</v>
      </c>
      <c r="G588" s="30">
        <f t="shared" ref="G588:I588" si="524">G589</f>
        <v>18508.5</v>
      </c>
      <c r="H588" s="30">
        <f t="shared" si="524"/>
        <v>0</v>
      </c>
      <c r="I588" s="30">
        <f t="shared" si="524"/>
        <v>0</v>
      </c>
      <c r="J588" s="30"/>
      <c r="K588" s="30"/>
      <c r="L588" s="30"/>
      <c r="M588" s="30">
        <f t="shared" si="504"/>
        <v>18508.5</v>
      </c>
      <c r="N588" s="30">
        <f t="shared" si="505"/>
        <v>0</v>
      </c>
      <c r="O588" s="31">
        <f t="shared" si="506"/>
        <v>0</v>
      </c>
      <c r="P588" s="65"/>
      <c r="Q588" s="65"/>
      <c r="R588" s="65"/>
      <c r="S588" s="83">
        <f t="shared" si="521"/>
        <v>18508.5</v>
      </c>
      <c r="T588" s="83">
        <f t="shared" si="522"/>
        <v>0</v>
      </c>
      <c r="U588" s="83">
        <f t="shared" si="523"/>
        <v>0</v>
      </c>
      <c r="V588" s="83">
        <f>V589</f>
        <v>-788.50540999999998</v>
      </c>
      <c r="W588" s="83"/>
      <c r="X588" s="83"/>
      <c r="Y588" s="83">
        <f t="shared" si="496"/>
        <v>17719.994589999998</v>
      </c>
      <c r="Z588" s="83">
        <f t="shared" si="497"/>
        <v>0</v>
      </c>
      <c r="AA588" s="83">
        <f t="shared" si="498"/>
        <v>0</v>
      </c>
    </row>
    <row r="589" spans="1:27" s="3" customFormat="1" x14ac:dyDescent="0.2">
      <c r="A589" s="23" t="s">
        <v>29</v>
      </c>
      <c r="B589" s="26">
        <v>12</v>
      </c>
      <c r="C589" s="27" t="s">
        <v>3</v>
      </c>
      <c r="D589" s="26" t="s">
        <v>2</v>
      </c>
      <c r="E589" s="28" t="s">
        <v>130</v>
      </c>
      <c r="F589" s="29">
        <v>500</v>
      </c>
      <c r="G589" s="30">
        <f t="shared" ref="G589:I589" si="525">G590</f>
        <v>18508.5</v>
      </c>
      <c r="H589" s="30">
        <f t="shared" si="525"/>
        <v>0</v>
      </c>
      <c r="I589" s="30">
        <f t="shared" si="525"/>
        <v>0</v>
      </c>
      <c r="J589" s="30"/>
      <c r="K589" s="30"/>
      <c r="L589" s="30"/>
      <c r="M589" s="30">
        <f t="shared" si="504"/>
        <v>18508.5</v>
      </c>
      <c r="N589" s="30">
        <f t="shared" si="505"/>
        <v>0</v>
      </c>
      <c r="O589" s="31">
        <f t="shared" si="506"/>
        <v>0</v>
      </c>
      <c r="P589" s="65"/>
      <c r="Q589" s="65"/>
      <c r="R589" s="65"/>
      <c r="S589" s="83">
        <f t="shared" si="521"/>
        <v>18508.5</v>
      </c>
      <c r="T589" s="83">
        <f t="shared" si="522"/>
        <v>0</v>
      </c>
      <c r="U589" s="83">
        <f t="shared" si="523"/>
        <v>0</v>
      </c>
      <c r="V589" s="83">
        <f>V590</f>
        <v>-788.50540999999998</v>
      </c>
      <c r="W589" s="83"/>
      <c r="X589" s="83"/>
      <c r="Y589" s="83">
        <f t="shared" si="496"/>
        <v>17719.994589999998</v>
      </c>
      <c r="Z589" s="83">
        <f t="shared" si="497"/>
        <v>0</v>
      </c>
      <c r="AA589" s="83">
        <f t="shared" si="498"/>
        <v>0</v>
      </c>
    </row>
    <row r="590" spans="1:27" s="3" customFormat="1" x14ac:dyDescent="0.2">
      <c r="A590" s="23" t="s">
        <v>28</v>
      </c>
      <c r="B590" s="26">
        <v>12</v>
      </c>
      <c r="C590" s="27" t="s">
        <v>3</v>
      </c>
      <c r="D590" s="26" t="s">
        <v>2</v>
      </c>
      <c r="E590" s="28" t="s">
        <v>130</v>
      </c>
      <c r="F590" s="29">
        <v>540</v>
      </c>
      <c r="G590" s="30">
        <v>18508.5</v>
      </c>
      <c r="H590" s="30">
        <v>0</v>
      </c>
      <c r="I590" s="30">
        <v>0</v>
      </c>
      <c r="J590" s="30"/>
      <c r="K590" s="30"/>
      <c r="L590" s="30"/>
      <c r="M590" s="30">
        <f t="shared" si="504"/>
        <v>18508.5</v>
      </c>
      <c r="N590" s="30">
        <f t="shared" si="505"/>
        <v>0</v>
      </c>
      <c r="O590" s="31">
        <f t="shared" si="506"/>
        <v>0</v>
      </c>
      <c r="P590" s="65"/>
      <c r="Q590" s="65"/>
      <c r="R590" s="65"/>
      <c r="S590" s="83">
        <f t="shared" si="521"/>
        <v>18508.5</v>
      </c>
      <c r="T590" s="83">
        <f t="shared" si="522"/>
        <v>0</v>
      </c>
      <c r="U590" s="83">
        <f t="shared" si="523"/>
        <v>0</v>
      </c>
      <c r="V590" s="83">
        <v>-788.50540999999998</v>
      </c>
      <c r="W590" s="83"/>
      <c r="X590" s="83"/>
      <c r="Y590" s="83">
        <f t="shared" si="496"/>
        <v>17719.994589999998</v>
      </c>
      <c r="Z590" s="83">
        <f t="shared" si="497"/>
        <v>0</v>
      </c>
      <c r="AA590" s="83">
        <f t="shared" si="498"/>
        <v>0</v>
      </c>
    </row>
    <row r="591" spans="1:27" s="3" customFormat="1" ht="22.5" x14ac:dyDescent="0.2">
      <c r="A591" s="23" t="s">
        <v>134</v>
      </c>
      <c r="B591" s="26">
        <v>12</v>
      </c>
      <c r="C591" s="27" t="s">
        <v>3</v>
      </c>
      <c r="D591" s="26" t="s">
        <v>2</v>
      </c>
      <c r="E591" s="28" t="s">
        <v>133</v>
      </c>
      <c r="F591" s="29" t="s">
        <v>7</v>
      </c>
      <c r="G591" s="30">
        <f t="shared" ref="G591:I591" si="526">G592</f>
        <v>1227.9000000000001</v>
      </c>
      <c r="H591" s="30">
        <f t="shared" si="526"/>
        <v>1227.9000000000001</v>
      </c>
      <c r="I591" s="30">
        <f t="shared" si="526"/>
        <v>1227.9000000000001</v>
      </c>
      <c r="J591" s="30"/>
      <c r="K591" s="30"/>
      <c r="L591" s="30"/>
      <c r="M591" s="30">
        <f t="shared" si="504"/>
        <v>1227.9000000000001</v>
      </c>
      <c r="N591" s="30">
        <f t="shared" si="505"/>
        <v>1227.9000000000001</v>
      </c>
      <c r="O591" s="31">
        <f t="shared" si="506"/>
        <v>1227.9000000000001</v>
      </c>
      <c r="P591" s="65"/>
      <c r="Q591" s="65"/>
      <c r="R591" s="65"/>
      <c r="S591" s="83">
        <f t="shared" si="521"/>
        <v>1227.9000000000001</v>
      </c>
      <c r="T591" s="83">
        <f t="shared" si="522"/>
        <v>1227.9000000000001</v>
      </c>
      <c r="U591" s="83">
        <f t="shared" si="523"/>
        <v>1227.9000000000001</v>
      </c>
      <c r="V591" s="83"/>
      <c r="W591" s="83"/>
      <c r="X591" s="83"/>
      <c r="Y591" s="83">
        <f t="shared" si="496"/>
        <v>1227.9000000000001</v>
      </c>
      <c r="Z591" s="83">
        <f t="shared" si="497"/>
        <v>1227.9000000000001</v>
      </c>
      <c r="AA591" s="83">
        <f t="shared" si="498"/>
        <v>1227.9000000000001</v>
      </c>
    </row>
    <row r="592" spans="1:27" s="3" customFormat="1" x14ac:dyDescent="0.2">
      <c r="A592" s="23" t="s">
        <v>29</v>
      </c>
      <c r="B592" s="26">
        <v>12</v>
      </c>
      <c r="C592" s="27" t="s">
        <v>3</v>
      </c>
      <c r="D592" s="26" t="s">
        <v>2</v>
      </c>
      <c r="E592" s="28" t="s">
        <v>133</v>
      </c>
      <c r="F592" s="29">
        <v>500</v>
      </c>
      <c r="G592" s="30">
        <f t="shared" ref="G592:I592" si="527">G593</f>
        <v>1227.9000000000001</v>
      </c>
      <c r="H592" s="30">
        <f t="shared" si="527"/>
        <v>1227.9000000000001</v>
      </c>
      <c r="I592" s="30">
        <f t="shared" si="527"/>
        <v>1227.9000000000001</v>
      </c>
      <c r="J592" s="30"/>
      <c r="K592" s="30"/>
      <c r="L592" s="30"/>
      <c r="M592" s="30">
        <f t="shared" si="504"/>
        <v>1227.9000000000001</v>
      </c>
      <c r="N592" s="30">
        <f t="shared" si="505"/>
        <v>1227.9000000000001</v>
      </c>
      <c r="O592" s="31">
        <f t="shared" si="506"/>
        <v>1227.9000000000001</v>
      </c>
      <c r="P592" s="65"/>
      <c r="Q592" s="65"/>
      <c r="R592" s="65"/>
      <c r="S592" s="83">
        <f t="shared" si="521"/>
        <v>1227.9000000000001</v>
      </c>
      <c r="T592" s="83">
        <f t="shared" si="522"/>
        <v>1227.9000000000001</v>
      </c>
      <c r="U592" s="83">
        <f t="shared" si="523"/>
        <v>1227.9000000000001</v>
      </c>
      <c r="V592" s="83"/>
      <c r="W592" s="83"/>
      <c r="X592" s="83"/>
      <c r="Y592" s="83">
        <f t="shared" si="496"/>
        <v>1227.9000000000001</v>
      </c>
      <c r="Z592" s="83">
        <f t="shared" si="497"/>
        <v>1227.9000000000001</v>
      </c>
      <c r="AA592" s="83">
        <f t="shared" si="498"/>
        <v>1227.9000000000001</v>
      </c>
    </row>
    <row r="593" spans="1:27" s="3" customFormat="1" x14ac:dyDescent="0.2">
      <c r="A593" s="23" t="s">
        <v>131</v>
      </c>
      <c r="B593" s="26">
        <v>12</v>
      </c>
      <c r="C593" s="27" t="s">
        <v>3</v>
      </c>
      <c r="D593" s="26" t="s">
        <v>2</v>
      </c>
      <c r="E593" s="28" t="s">
        <v>133</v>
      </c>
      <c r="F593" s="29">
        <v>510</v>
      </c>
      <c r="G593" s="30">
        <v>1227.9000000000001</v>
      </c>
      <c r="H593" s="30">
        <v>1227.9000000000001</v>
      </c>
      <c r="I593" s="30">
        <v>1227.9000000000001</v>
      </c>
      <c r="J593" s="30"/>
      <c r="K593" s="30"/>
      <c r="L593" s="30"/>
      <c r="M593" s="30">
        <f t="shared" si="504"/>
        <v>1227.9000000000001</v>
      </c>
      <c r="N593" s="30">
        <f t="shared" si="505"/>
        <v>1227.9000000000001</v>
      </c>
      <c r="O593" s="31">
        <f t="shared" si="506"/>
        <v>1227.9000000000001</v>
      </c>
      <c r="P593" s="65"/>
      <c r="Q593" s="65"/>
      <c r="R593" s="65"/>
      <c r="S593" s="83">
        <f t="shared" si="521"/>
        <v>1227.9000000000001</v>
      </c>
      <c r="T593" s="83">
        <f t="shared" si="522"/>
        <v>1227.9000000000001</v>
      </c>
      <c r="U593" s="83">
        <f t="shared" si="523"/>
        <v>1227.9000000000001</v>
      </c>
      <c r="V593" s="83"/>
      <c r="W593" s="83"/>
      <c r="X593" s="83"/>
      <c r="Y593" s="83">
        <f t="shared" si="496"/>
        <v>1227.9000000000001</v>
      </c>
      <c r="Z593" s="83">
        <f t="shared" si="497"/>
        <v>1227.9000000000001</v>
      </c>
      <c r="AA593" s="83">
        <f t="shared" si="498"/>
        <v>1227.9000000000001</v>
      </c>
    </row>
    <row r="594" spans="1:27" s="3" customFormat="1" ht="33.75" x14ac:dyDescent="0.2">
      <c r="A594" s="34" t="s">
        <v>329</v>
      </c>
      <c r="B594" s="37">
        <v>13</v>
      </c>
      <c r="C594" s="38" t="s">
        <v>3</v>
      </c>
      <c r="D594" s="37" t="s">
        <v>2</v>
      </c>
      <c r="E594" s="39" t="s">
        <v>9</v>
      </c>
      <c r="F594" s="40" t="s">
        <v>7</v>
      </c>
      <c r="G594" s="41">
        <f>G595+G600+G603</f>
        <v>11197.2</v>
      </c>
      <c r="H594" s="41">
        <f>H595+H600+H603</f>
        <v>11485.5</v>
      </c>
      <c r="I594" s="41">
        <f>I595+I600+I603</f>
        <v>11888.8</v>
      </c>
      <c r="J594" s="41">
        <f>J595</f>
        <v>3134.2640299999998</v>
      </c>
      <c r="K594" s="41">
        <f t="shared" ref="K594:L594" si="528">K595</f>
        <v>0</v>
      </c>
      <c r="L594" s="41">
        <f t="shared" si="528"/>
        <v>0</v>
      </c>
      <c r="M594" s="41">
        <f t="shared" si="504"/>
        <v>14331.464030000001</v>
      </c>
      <c r="N594" s="41">
        <f t="shared" si="505"/>
        <v>11485.5</v>
      </c>
      <c r="O594" s="42">
        <f t="shared" si="506"/>
        <v>11888.8</v>
      </c>
      <c r="P594" s="66"/>
      <c r="Q594" s="66"/>
      <c r="R594" s="66"/>
      <c r="S594" s="64">
        <f t="shared" si="521"/>
        <v>14331.464030000001</v>
      </c>
      <c r="T594" s="64">
        <f t="shared" si="522"/>
        <v>11485.5</v>
      </c>
      <c r="U594" s="64">
        <f t="shared" si="523"/>
        <v>11888.8</v>
      </c>
      <c r="V594" s="64"/>
      <c r="W594" s="64"/>
      <c r="X594" s="64"/>
      <c r="Y594" s="64">
        <f t="shared" si="496"/>
        <v>14331.464030000001</v>
      </c>
      <c r="Z594" s="64">
        <f t="shared" si="497"/>
        <v>11485.5</v>
      </c>
      <c r="AA594" s="64">
        <f t="shared" si="498"/>
        <v>11888.8</v>
      </c>
    </row>
    <row r="595" spans="1:27" s="3" customFormat="1" ht="22.5" x14ac:dyDescent="0.2">
      <c r="A595" s="23" t="s">
        <v>15</v>
      </c>
      <c r="B595" s="26">
        <v>13</v>
      </c>
      <c r="C595" s="27" t="s">
        <v>3</v>
      </c>
      <c r="D595" s="26" t="s">
        <v>2</v>
      </c>
      <c r="E595" s="28" t="s">
        <v>11</v>
      </c>
      <c r="F595" s="29" t="s">
        <v>7</v>
      </c>
      <c r="G595" s="30">
        <f>G596+G598</f>
        <v>10724.2</v>
      </c>
      <c r="H595" s="30">
        <f t="shared" ref="H595:I595" si="529">H596+H598</f>
        <v>11042.5</v>
      </c>
      <c r="I595" s="30">
        <f t="shared" si="529"/>
        <v>11445.8</v>
      </c>
      <c r="J595" s="30">
        <f>J598+J606</f>
        <v>3134.2640299999998</v>
      </c>
      <c r="K595" s="30">
        <f t="shared" ref="K595:L595" si="530">K598+K606</f>
        <v>0</v>
      </c>
      <c r="L595" s="30">
        <f t="shared" si="530"/>
        <v>0</v>
      </c>
      <c r="M595" s="30">
        <f>G595+J595</f>
        <v>13858.464030000001</v>
      </c>
      <c r="N595" s="30">
        <f t="shared" si="505"/>
        <v>11042.5</v>
      </c>
      <c r="O595" s="31">
        <f t="shared" si="506"/>
        <v>11445.8</v>
      </c>
      <c r="P595" s="65"/>
      <c r="Q595" s="65"/>
      <c r="R595" s="65"/>
      <c r="S595" s="83">
        <f t="shared" si="521"/>
        <v>13858.464030000001</v>
      </c>
      <c r="T595" s="83">
        <f t="shared" si="522"/>
        <v>11042.5</v>
      </c>
      <c r="U595" s="83">
        <f t="shared" si="523"/>
        <v>11445.8</v>
      </c>
      <c r="V595" s="83"/>
      <c r="W595" s="83"/>
      <c r="X595" s="83"/>
      <c r="Y595" s="83">
        <f t="shared" si="496"/>
        <v>13858.464030000001</v>
      </c>
      <c r="Z595" s="83">
        <f t="shared" si="497"/>
        <v>11042.5</v>
      </c>
      <c r="AA595" s="83">
        <f t="shared" si="498"/>
        <v>11445.8</v>
      </c>
    </row>
    <row r="596" spans="1:27" s="3" customFormat="1" ht="45" x14ac:dyDescent="0.2">
      <c r="A596" s="23" t="s">
        <v>6</v>
      </c>
      <c r="B596" s="26">
        <v>13</v>
      </c>
      <c r="C596" s="27" t="s">
        <v>3</v>
      </c>
      <c r="D596" s="26" t="s">
        <v>2</v>
      </c>
      <c r="E596" s="28" t="s">
        <v>11</v>
      </c>
      <c r="F596" s="29">
        <v>100</v>
      </c>
      <c r="G596" s="30">
        <f t="shared" ref="G596:I596" si="531">G597</f>
        <v>10367.200000000001</v>
      </c>
      <c r="H596" s="30">
        <f t="shared" si="531"/>
        <v>10741</v>
      </c>
      <c r="I596" s="30">
        <f t="shared" si="531"/>
        <v>11166.4</v>
      </c>
      <c r="J596" s="30"/>
      <c r="K596" s="30"/>
      <c r="L596" s="30"/>
      <c r="M596" s="30">
        <f t="shared" si="504"/>
        <v>10367.200000000001</v>
      </c>
      <c r="N596" s="30">
        <f t="shared" si="505"/>
        <v>10741</v>
      </c>
      <c r="O596" s="31">
        <f t="shared" si="506"/>
        <v>11166.4</v>
      </c>
      <c r="P596" s="65"/>
      <c r="Q596" s="65"/>
      <c r="R596" s="65"/>
      <c r="S596" s="83">
        <f t="shared" si="521"/>
        <v>10367.200000000001</v>
      </c>
      <c r="T596" s="83">
        <f t="shared" si="522"/>
        <v>10741</v>
      </c>
      <c r="U596" s="83">
        <f t="shared" si="523"/>
        <v>11166.4</v>
      </c>
      <c r="V596" s="83"/>
      <c r="W596" s="83"/>
      <c r="X596" s="83"/>
      <c r="Y596" s="83">
        <f t="shared" si="496"/>
        <v>10367.200000000001</v>
      </c>
      <c r="Z596" s="83">
        <f t="shared" si="497"/>
        <v>10741</v>
      </c>
      <c r="AA596" s="83">
        <f t="shared" si="498"/>
        <v>11166.4</v>
      </c>
    </row>
    <row r="597" spans="1:27" s="3" customFormat="1" ht="22.5" x14ac:dyDescent="0.2">
      <c r="A597" s="23" t="s">
        <v>5</v>
      </c>
      <c r="B597" s="26">
        <v>13</v>
      </c>
      <c r="C597" s="27" t="s">
        <v>3</v>
      </c>
      <c r="D597" s="26" t="s">
        <v>2</v>
      </c>
      <c r="E597" s="28" t="s">
        <v>11</v>
      </c>
      <c r="F597" s="29">
        <v>120</v>
      </c>
      <c r="G597" s="30">
        <f>7517.9+603+2246.3</f>
        <v>10367.200000000001</v>
      </c>
      <c r="H597" s="30">
        <f>7839+560+2342</f>
        <v>10741</v>
      </c>
      <c r="I597" s="30">
        <f>8142.9+591+2432.5</f>
        <v>11166.4</v>
      </c>
      <c r="J597" s="30"/>
      <c r="K597" s="30"/>
      <c r="L597" s="30"/>
      <c r="M597" s="30">
        <f t="shared" si="504"/>
        <v>10367.200000000001</v>
      </c>
      <c r="N597" s="30">
        <f t="shared" si="505"/>
        <v>10741</v>
      </c>
      <c r="O597" s="31">
        <f t="shared" si="506"/>
        <v>11166.4</v>
      </c>
      <c r="P597" s="65"/>
      <c r="Q597" s="65"/>
      <c r="R597" s="65"/>
      <c r="S597" s="83">
        <f t="shared" si="521"/>
        <v>10367.200000000001</v>
      </c>
      <c r="T597" s="83">
        <f t="shared" si="522"/>
        <v>10741</v>
      </c>
      <c r="U597" s="83">
        <f t="shared" si="523"/>
        <v>11166.4</v>
      </c>
      <c r="V597" s="83"/>
      <c r="W597" s="83"/>
      <c r="X597" s="83"/>
      <c r="Y597" s="83">
        <f t="shared" si="496"/>
        <v>10367.200000000001</v>
      </c>
      <c r="Z597" s="83">
        <f t="shared" si="497"/>
        <v>10741</v>
      </c>
      <c r="AA597" s="83">
        <f t="shared" si="498"/>
        <v>11166.4</v>
      </c>
    </row>
    <row r="598" spans="1:27" s="3" customFormat="1" ht="22.5" x14ac:dyDescent="0.2">
      <c r="A598" s="23" t="s">
        <v>14</v>
      </c>
      <c r="B598" s="26">
        <v>13</v>
      </c>
      <c r="C598" s="27" t="s">
        <v>3</v>
      </c>
      <c r="D598" s="26" t="s">
        <v>2</v>
      </c>
      <c r="E598" s="28" t="s">
        <v>11</v>
      </c>
      <c r="F598" s="29">
        <v>200</v>
      </c>
      <c r="G598" s="30">
        <f t="shared" ref="G598:I598" si="532">G599</f>
        <v>357</v>
      </c>
      <c r="H598" s="30">
        <f t="shared" si="532"/>
        <v>301.5</v>
      </c>
      <c r="I598" s="30">
        <f t="shared" si="532"/>
        <v>279.39999999999998</v>
      </c>
      <c r="J598" s="30">
        <f>J599</f>
        <v>149.9307</v>
      </c>
      <c r="K598" s="30">
        <f t="shared" ref="K598:L598" si="533">K599</f>
        <v>0</v>
      </c>
      <c r="L598" s="30">
        <f t="shared" si="533"/>
        <v>0</v>
      </c>
      <c r="M598" s="30">
        <f t="shared" si="504"/>
        <v>506.9307</v>
      </c>
      <c r="N598" s="30">
        <f t="shared" si="505"/>
        <v>301.5</v>
      </c>
      <c r="O598" s="31">
        <f t="shared" si="506"/>
        <v>279.39999999999998</v>
      </c>
      <c r="P598" s="65"/>
      <c r="Q598" s="65"/>
      <c r="R598" s="65"/>
      <c r="S598" s="83">
        <f t="shared" si="521"/>
        <v>506.9307</v>
      </c>
      <c r="T598" s="83">
        <f t="shared" si="522"/>
        <v>301.5</v>
      </c>
      <c r="U598" s="83">
        <f t="shared" si="523"/>
        <v>279.39999999999998</v>
      </c>
      <c r="V598" s="83"/>
      <c r="W598" s="83"/>
      <c r="X598" s="83"/>
      <c r="Y598" s="83">
        <f t="shared" si="496"/>
        <v>506.9307</v>
      </c>
      <c r="Z598" s="83">
        <f t="shared" si="497"/>
        <v>301.5</v>
      </c>
      <c r="AA598" s="83">
        <f t="shared" si="498"/>
        <v>279.39999999999998</v>
      </c>
    </row>
    <row r="599" spans="1:27" s="3" customFormat="1" ht="22.5" x14ac:dyDescent="0.2">
      <c r="A599" s="23" t="s">
        <v>13</v>
      </c>
      <c r="B599" s="26">
        <v>13</v>
      </c>
      <c r="C599" s="27" t="s">
        <v>3</v>
      </c>
      <c r="D599" s="26" t="s">
        <v>2</v>
      </c>
      <c r="E599" s="28" t="s">
        <v>11</v>
      </c>
      <c r="F599" s="29">
        <v>240</v>
      </c>
      <c r="G599" s="30">
        <v>357</v>
      </c>
      <c r="H599" s="30">
        <v>301.5</v>
      </c>
      <c r="I599" s="30">
        <v>279.39999999999998</v>
      </c>
      <c r="J599" s="30">
        <v>149.9307</v>
      </c>
      <c r="K599" s="30">
        <v>0</v>
      </c>
      <c r="L599" s="30">
        <v>0</v>
      </c>
      <c r="M599" s="30">
        <f t="shared" si="504"/>
        <v>506.9307</v>
      </c>
      <c r="N599" s="30">
        <f t="shared" si="505"/>
        <v>301.5</v>
      </c>
      <c r="O599" s="31">
        <f t="shared" si="506"/>
        <v>279.39999999999998</v>
      </c>
      <c r="P599" s="65"/>
      <c r="Q599" s="65"/>
      <c r="R599" s="65"/>
      <c r="S599" s="83">
        <f t="shared" si="521"/>
        <v>506.9307</v>
      </c>
      <c r="T599" s="83">
        <f t="shared" si="522"/>
        <v>301.5</v>
      </c>
      <c r="U599" s="83">
        <f t="shared" si="523"/>
        <v>279.39999999999998</v>
      </c>
      <c r="V599" s="83"/>
      <c r="W599" s="83"/>
      <c r="X599" s="83"/>
      <c r="Y599" s="83">
        <f t="shared" si="496"/>
        <v>506.9307</v>
      </c>
      <c r="Z599" s="83">
        <f t="shared" si="497"/>
        <v>301.5</v>
      </c>
      <c r="AA599" s="83">
        <f t="shared" si="498"/>
        <v>279.39999999999998</v>
      </c>
    </row>
    <row r="600" spans="1:27" s="3" customFormat="1" ht="56.25" x14ac:dyDescent="0.2">
      <c r="A600" s="23" t="s">
        <v>112</v>
      </c>
      <c r="B600" s="26">
        <v>13</v>
      </c>
      <c r="C600" s="27" t="s">
        <v>3</v>
      </c>
      <c r="D600" s="26" t="s">
        <v>2</v>
      </c>
      <c r="E600" s="28" t="s">
        <v>111</v>
      </c>
      <c r="F600" s="29" t="s">
        <v>7</v>
      </c>
      <c r="G600" s="30">
        <f t="shared" ref="G600:I601" si="534">G601</f>
        <v>400</v>
      </c>
      <c r="H600" s="30">
        <f t="shared" si="534"/>
        <v>370</v>
      </c>
      <c r="I600" s="30">
        <f t="shared" si="534"/>
        <v>370</v>
      </c>
      <c r="J600" s="30"/>
      <c r="K600" s="30"/>
      <c r="L600" s="30"/>
      <c r="M600" s="30">
        <f t="shared" si="504"/>
        <v>400</v>
      </c>
      <c r="N600" s="30">
        <f t="shared" si="505"/>
        <v>370</v>
      </c>
      <c r="O600" s="31">
        <f t="shared" si="506"/>
        <v>370</v>
      </c>
      <c r="P600" s="65"/>
      <c r="Q600" s="65"/>
      <c r="R600" s="65"/>
      <c r="S600" s="83">
        <f t="shared" si="521"/>
        <v>400</v>
      </c>
      <c r="T600" s="83">
        <f t="shared" si="522"/>
        <v>370</v>
      </c>
      <c r="U600" s="83">
        <f t="shared" si="523"/>
        <v>370</v>
      </c>
      <c r="V600" s="83"/>
      <c r="W600" s="83"/>
      <c r="X600" s="83"/>
      <c r="Y600" s="83">
        <f t="shared" si="496"/>
        <v>400</v>
      </c>
      <c r="Z600" s="83">
        <f t="shared" si="497"/>
        <v>370</v>
      </c>
      <c r="AA600" s="83">
        <f t="shared" si="498"/>
        <v>370</v>
      </c>
    </row>
    <row r="601" spans="1:27" s="3" customFormat="1" ht="22.5" x14ac:dyDescent="0.2">
      <c r="A601" s="23" t="s">
        <v>14</v>
      </c>
      <c r="B601" s="26">
        <v>13</v>
      </c>
      <c r="C601" s="27" t="s">
        <v>3</v>
      </c>
      <c r="D601" s="26" t="s">
        <v>2</v>
      </c>
      <c r="E601" s="28" t="s">
        <v>111</v>
      </c>
      <c r="F601" s="29">
        <v>200</v>
      </c>
      <c r="G601" s="30">
        <f t="shared" si="534"/>
        <v>400</v>
      </c>
      <c r="H601" s="30">
        <f t="shared" si="534"/>
        <v>370</v>
      </c>
      <c r="I601" s="30">
        <f t="shared" si="534"/>
        <v>370</v>
      </c>
      <c r="J601" s="30"/>
      <c r="K601" s="30"/>
      <c r="L601" s="30"/>
      <c r="M601" s="30">
        <f t="shared" si="504"/>
        <v>400</v>
      </c>
      <c r="N601" s="30">
        <f t="shared" si="505"/>
        <v>370</v>
      </c>
      <c r="O601" s="31">
        <f t="shared" si="506"/>
        <v>370</v>
      </c>
      <c r="P601" s="65"/>
      <c r="Q601" s="65"/>
      <c r="R601" s="65"/>
      <c r="S601" s="83">
        <f t="shared" si="521"/>
        <v>400</v>
      </c>
      <c r="T601" s="83">
        <f t="shared" si="522"/>
        <v>370</v>
      </c>
      <c r="U601" s="83">
        <f t="shared" si="523"/>
        <v>370</v>
      </c>
      <c r="V601" s="83"/>
      <c r="W601" s="83"/>
      <c r="X601" s="83"/>
      <c r="Y601" s="83">
        <f t="shared" si="496"/>
        <v>400</v>
      </c>
      <c r="Z601" s="83">
        <f t="shared" si="497"/>
        <v>370</v>
      </c>
      <c r="AA601" s="83">
        <f t="shared" si="498"/>
        <v>370</v>
      </c>
    </row>
    <row r="602" spans="1:27" s="3" customFormat="1" ht="22.5" x14ac:dyDescent="0.2">
      <c r="A602" s="23" t="s">
        <v>13</v>
      </c>
      <c r="B602" s="26">
        <v>13</v>
      </c>
      <c r="C602" s="27" t="s">
        <v>3</v>
      </c>
      <c r="D602" s="26" t="s">
        <v>2</v>
      </c>
      <c r="E602" s="28" t="s">
        <v>111</v>
      </c>
      <c r="F602" s="29">
        <v>240</v>
      </c>
      <c r="G602" s="30">
        <v>400</v>
      </c>
      <c r="H602" s="30">
        <v>370</v>
      </c>
      <c r="I602" s="30">
        <v>370</v>
      </c>
      <c r="J602" s="30"/>
      <c r="K602" s="30"/>
      <c r="L602" s="30"/>
      <c r="M602" s="30">
        <f t="shared" si="504"/>
        <v>400</v>
      </c>
      <c r="N602" s="30">
        <f t="shared" si="505"/>
        <v>370</v>
      </c>
      <c r="O602" s="31">
        <f t="shared" si="506"/>
        <v>370</v>
      </c>
      <c r="P602" s="65"/>
      <c r="Q602" s="65"/>
      <c r="R602" s="65"/>
      <c r="S602" s="83">
        <f t="shared" si="521"/>
        <v>400</v>
      </c>
      <c r="T602" s="83">
        <f t="shared" si="522"/>
        <v>370</v>
      </c>
      <c r="U602" s="83">
        <f t="shared" si="523"/>
        <v>370</v>
      </c>
      <c r="V602" s="83"/>
      <c r="W602" s="83"/>
      <c r="X602" s="83"/>
      <c r="Y602" s="83">
        <f t="shared" si="496"/>
        <v>400</v>
      </c>
      <c r="Z602" s="83">
        <f t="shared" si="497"/>
        <v>370</v>
      </c>
      <c r="AA602" s="83">
        <f t="shared" si="498"/>
        <v>370</v>
      </c>
    </row>
    <row r="603" spans="1:27" s="3" customFormat="1" ht="33.75" x14ac:dyDescent="0.2">
      <c r="A603" s="23" t="s">
        <v>110</v>
      </c>
      <c r="B603" s="26">
        <v>13</v>
      </c>
      <c r="C603" s="27" t="s">
        <v>3</v>
      </c>
      <c r="D603" s="26" t="s">
        <v>2</v>
      </c>
      <c r="E603" s="28" t="s">
        <v>109</v>
      </c>
      <c r="F603" s="29" t="s">
        <v>7</v>
      </c>
      <c r="G603" s="30">
        <f t="shared" ref="G603:I603" si="535">G604</f>
        <v>73</v>
      </c>
      <c r="H603" s="30">
        <f t="shared" si="535"/>
        <v>73</v>
      </c>
      <c r="I603" s="30">
        <f t="shared" si="535"/>
        <v>73</v>
      </c>
      <c r="J603" s="30"/>
      <c r="K603" s="30"/>
      <c r="L603" s="30"/>
      <c r="M603" s="30">
        <f t="shared" si="504"/>
        <v>73</v>
      </c>
      <c r="N603" s="30">
        <f t="shared" si="505"/>
        <v>73</v>
      </c>
      <c r="O603" s="31">
        <f t="shared" si="506"/>
        <v>73</v>
      </c>
      <c r="P603" s="65"/>
      <c r="Q603" s="65"/>
      <c r="R603" s="65"/>
      <c r="S603" s="83">
        <f t="shared" si="521"/>
        <v>73</v>
      </c>
      <c r="T603" s="83">
        <f t="shared" si="522"/>
        <v>73</v>
      </c>
      <c r="U603" s="83">
        <f t="shared" si="523"/>
        <v>73</v>
      </c>
      <c r="V603" s="83"/>
      <c r="W603" s="83"/>
      <c r="X603" s="83"/>
      <c r="Y603" s="83">
        <f t="shared" si="496"/>
        <v>73</v>
      </c>
      <c r="Z603" s="83">
        <f t="shared" si="497"/>
        <v>73</v>
      </c>
      <c r="AA603" s="83">
        <f t="shared" si="498"/>
        <v>73</v>
      </c>
    </row>
    <row r="604" spans="1:27" s="3" customFormat="1" ht="22.5" x14ac:dyDescent="0.2">
      <c r="A604" s="23" t="s">
        <v>14</v>
      </c>
      <c r="B604" s="26">
        <v>13</v>
      </c>
      <c r="C604" s="27" t="s">
        <v>3</v>
      </c>
      <c r="D604" s="26" t="s">
        <v>2</v>
      </c>
      <c r="E604" s="28" t="s">
        <v>109</v>
      </c>
      <c r="F604" s="29">
        <v>200</v>
      </c>
      <c r="G604" s="30">
        <f t="shared" ref="G604:I604" si="536">G605</f>
        <v>73</v>
      </c>
      <c r="H604" s="30">
        <f t="shared" si="536"/>
        <v>73</v>
      </c>
      <c r="I604" s="30">
        <f t="shared" si="536"/>
        <v>73</v>
      </c>
      <c r="J604" s="30"/>
      <c r="K604" s="30"/>
      <c r="L604" s="30"/>
      <c r="M604" s="30">
        <f t="shared" si="504"/>
        <v>73</v>
      </c>
      <c r="N604" s="30">
        <f t="shared" si="505"/>
        <v>73</v>
      </c>
      <c r="O604" s="31">
        <f t="shared" si="506"/>
        <v>73</v>
      </c>
      <c r="P604" s="65"/>
      <c r="Q604" s="65"/>
      <c r="R604" s="65"/>
      <c r="S604" s="83">
        <f t="shared" si="521"/>
        <v>73</v>
      </c>
      <c r="T604" s="83">
        <f t="shared" si="522"/>
        <v>73</v>
      </c>
      <c r="U604" s="83">
        <f t="shared" si="523"/>
        <v>73</v>
      </c>
      <c r="V604" s="83"/>
      <c r="W604" s="83"/>
      <c r="X604" s="83"/>
      <c r="Y604" s="83">
        <f t="shared" si="496"/>
        <v>73</v>
      </c>
      <c r="Z604" s="83">
        <f t="shared" si="497"/>
        <v>73</v>
      </c>
      <c r="AA604" s="83">
        <f t="shared" si="498"/>
        <v>73</v>
      </c>
    </row>
    <row r="605" spans="1:27" s="3" customFormat="1" ht="22.5" x14ac:dyDescent="0.2">
      <c r="A605" s="23" t="s">
        <v>13</v>
      </c>
      <c r="B605" s="26">
        <v>13</v>
      </c>
      <c r="C605" s="27" t="s">
        <v>3</v>
      </c>
      <c r="D605" s="26" t="s">
        <v>2</v>
      </c>
      <c r="E605" s="28" t="s">
        <v>109</v>
      </c>
      <c r="F605" s="29">
        <v>240</v>
      </c>
      <c r="G605" s="30">
        <v>73</v>
      </c>
      <c r="H605" s="30">
        <v>73</v>
      </c>
      <c r="I605" s="30">
        <v>73</v>
      </c>
      <c r="J605" s="30"/>
      <c r="K605" s="30"/>
      <c r="L605" s="30"/>
      <c r="M605" s="30">
        <f t="shared" si="504"/>
        <v>73</v>
      </c>
      <c r="N605" s="30">
        <f t="shared" si="505"/>
        <v>73</v>
      </c>
      <c r="O605" s="31">
        <f t="shared" si="506"/>
        <v>73</v>
      </c>
      <c r="P605" s="65"/>
      <c r="Q605" s="65"/>
      <c r="R605" s="65"/>
      <c r="S605" s="83">
        <f t="shared" si="521"/>
        <v>73</v>
      </c>
      <c r="T605" s="83">
        <f t="shared" si="522"/>
        <v>73</v>
      </c>
      <c r="U605" s="83">
        <f t="shared" si="523"/>
        <v>73</v>
      </c>
      <c r="V605" s="83"/>
      <c r="W605" s="83"/>
      <c r="X605" s="83"/>
      <c r="Y605" s="83">
        <f t="shared" si="496"/>
        <v>73</v>
      </c>
      <c r="Z605" s="83">
        <f t="shared" si="497"/>
        <v>73</v>
      </c>
      <c r="AA605" s="83">
        <f t="shared" si="498"/>
        <v>73</v>
      </c>
    </row>
    <row r="606" spans="1:27" s="3" customFormat="1" x14ac:dyDescent="0.2">
      <c r="A606" s="23" t="s">
        <v>404</v>
      </c>
      <c r="B606" s="26">
        <v>13</v>
      </c>
      <c r="C606" s="27" t="s">
        <v>3</v>
      </c>
      <c r="D606" s="26" t="s">
        <v>2</v>
      </c>
      <c r="E606" s="28" t="s">
        <v>403</v>
      </c>
      <c r="F606" s="29"/>
      <c r="G606" s="30">
        <f>G607</f>
        <v>0</v>
      </c>
      <c r="H606" s="30">
        <f t="shared" ref="H606:I607" si="537">H607</f>
        <v>0</v>
      </c>
      <c r="I606" s="30">
        <f t="shared" si="537"/>
        <v>0</v>
      </c>
      <c r="J606" s="30">
        <f>J607</f>
        <v>2984.3333299999999</v>
      </c>
      <c r="K606" s="30">
        <f t="shared" ref="K606:L607" si="538">K607</f>
        <v>0</v>
      </c>
      <c r="L606" s="30">
        <f t="shared" si="538"/>
        <v>0</v>
      </c>
      <c r="M606" s="30">
        <f t="shared" ref="M606:M608" si="539">G606+J606</f>
        <v>2984.3333299999999</v>
      </c>
      <c r="N606" s="30">
        <f t="shared" ref="N606:N608" si="540">H606+K606</f>
        <v>0</v>
      </c>
      <c r="O606" s="31">
        <f t="shared" ref="O606:O608" si="541">I606+L606</f>
        <v>0</v>
      </c>
      <c r="P606" s="65"/>
      <c r="Q606" s="65"/>
      <c r="R606" s="65"/>
      <c r="S606" s="83">
        <f t="shared" si="521"/>
        <v>2984.3333299999999</v>
      </c>
      <c r="T606" s="83">
        <f t="shared" si="522"/>
        <v>0</v>
      </c>
      <c r="U606" s="83">
        <f t="shared" si="523"/>
        <v>0</v>
      </c>
      <c r="V606" s="83"/>
      <c r="W606" s="83"/>
      <c r="X606" s="83"/>
      <c r="Y606" s="83">
        <f t="shared" si="496"/>
        <v>2984.3333299999999</v>
      </c>
      <c r="Z606" s="83">
        <f t="shared" si="497"/>
        <v>0</v>
      </c>
      <c r="AA606" s="83">
        <f t="shared" si="498"/>
        <v>0</v>
      </c>
    </row>
    <row r="607" spans="1:27" s="3" customFormat="1" ht="22.5" x14ac:dyDescent="0.2">
      <c r="A607" s="23" t="s">
        <v>14</v>
      </c>
      <c r="B607" s="26">
        <v>13</v>
      </c>
      <c r="C607" s="27" t="s">
        <v>3</v>
      </c>
      <c r="D607" s="26" t="s">
        <v>2</v>
      </c>
      <c r="E607" s="28" t="s">
        <v>403</v>
      </c>
      <c r="F607" s="29">
        <v>200</v>
      </c>
      <c r="G607" s="30">
        <f>G608</f>
        <v>0</v>
      </c>
      <c r="H607" s="30">
        <f t="shared" si="537"/>
        <v>0</v>
      </c>
      <c r="I607" s="30">
        <f t="shared" si="537"/>
        <v>0</v>
      </c>
      <c r="J607" s="30">
        <f>J608</f>
        <v>2984.3333299999999</v>
      </c>
      <c r="K607" s="30">
        <f t="shared" si="538"/>
        <v>0</v>
      </c>
      <c r="L607" s="30">
        <f t="shared" si="538"/>
        <v>0</v>
      </c>
      <c r="M607" s="30">
        <f t="shared" si="539"/>
        <v>2984.3333299999999</v>
      </c>
      <c r="N607" s="30">
        <f t="shared" si="540"/>
        <v>0</v>
      </c>
      <c r="O607" s="31">
        <f t="shared" si="541"/>
        <v>0</v>
      </c>
      <c r="P607" s="65"/>
      <c r="Q607" s="65"/>
      <c r="R607" s="65"/>
      <c r="S607" s="83">
        <f t="shared" si="521"/>
        <v>2984.3333299999999</v>
      </c>
      <c r="T607" s="83">
        <f t="shared" si="522"/>
        <v>0</v>
      </c>
      <c r="U607" s="83">
        <f t="shared" si="523"/>
        <v>0</v>
      </c>
      <c r="V607" s="83"/>
      <c r="W607" s="83"/>
      <c r="X607" s="83"/>
      <c r="Y607" s="83">
        <f t="shared" si="496"/>
        <v>2984.3333299999999</v>
      </c>
      <c r="Z607" s="83">
        <f t="shared" si="497"/>
        <v>0</v>
      </c>
      <c r="AA607" s="83">
        <f t="shared" si="498"/>
        <v>0</v>
      </c>
    </row>
    <row r="608" spans="1:27" s="3" customFormat="1" ht="22.5" x14ac:dyDescent="0.2">
      <c r="A608" s="23" t="s">
        <v>13</v>
      </c>
      <c r="B608" s="26">
        <v>13</v>
      </c>
      <c r="C608" s="27" t="s">
        <v>3</v>
      </c>
      <c r="D608" s="26" t="s">
        <v>2</v>
      </c>
      <c r="E608" s="28" t="s">
        <v>403</v>
      </c>
      <c r="F608" s="29">
        <v>240</v>
      </c>
      <c r="G608" s="30">
        <v>0</v>
      </c>
      <c r="H608" s="30">
        <v>0</v>
      </c>
      <c r="I608" s="30">
        <v>0</v>
      </c>
      <c r="J608" s="30">
        <f>2835.1+149.23333</f>
        <v>2984.3333299999999</v>
      </c>
      <c r="K608" s="30">
        <v>0</v>
      </c>
      <c r="L608" s="30">
        <v>0</v>
      </c>
      <c r="M608" s="30">
        <f t="shared" si="539"/>
        <v>2984.3333299999999</v>
      </c>
      <c r="N608" s="30">
        <f t="shared" si="540"/>
        <v>0</v>
      </c>
      <c r="O608" s="31">
        <f t="shared" si="541"/>
        <v>0</v>
      </c>
      <c r="P608" s="65"/>
      <c r="Q608" s="65"/>
      <c r="R608" s="65"/>
      <c r="S608" s="83">
        <f t="shared" si="521"/>
        <v>2984.3333299999999</v>
      </c>
      <c r="T608" s="83">
        <f t="shared" si="522"/>
        <v>0</v>
      </c>
      <c r="U608" s="83">
        <f t="shared" si="523"/>
        <v>0</v>
      </c>
      <c r="V608" s="83"/>
      <c r="W608" s="83"/>
      <c r="X608" s="83"/>
      <c r="Y608" s="83">
        <f t="shared" si="496"/>
        <v>2984.3333299999999</v>
      </c>
      <c r="Z608" s="83">
        <f t="shared" si="497"/>
        <v>0</v>
      </c>
      <c r="AA608" s="83">
        <f t="shared" si="498"/>
        <v>0</v>
      </c>
    </row>
    <row r="609" spans="1:27" s="3" customFormat="1" x14ac:dyDescent="0.2">
      <c r="A609" s="34" t="s">
        <v>269</v>
      </c>
      <c r="B609" s="26"/>
      <c r="C609" s="27"/>
      <c r="D609" s="26"/>
      <c r="E609" s="39"/>
      <c r="F609" s="40"/>
      <c r="G609" s="41">
        <f>G610+G615+G632+G638+G642</f>
        <v>25904.5</v>
      </c>
      <c r="H609" s="41">
        <f t="shared" ref="H609:I609" si="542">H610+H615+H632+H638+H642</f>
        <v>26476.9</v>
      </c>
      <c r="I609" s="41">
        <f t="shared" si="542"/>
        <v>26802.300000000003</v>
      </c>
      <c r="J609" s="41">
        <f>J610+J615+J632+J638+J642</f>
        <v>4545.5666700000002</v>
      </c>
      <c r="K609" s="41">
        <f t="shared" ref="K609:L609" si="543">K610+K615+K632+K638+K642</f>
        <v>0</v>
      </c>
      <c r="L609" s="41">
        <f t="shared" si="543"/>
        <v>9500.0023999999994</v>
      </c>
      <c r="M609" s="41">
        <f t="shared" si="504"/>
        <v>30450.06667</v>
      </c>
      <c r="N609" s="41">
        <f t="shared" si="505"/>
        <v>26476.9</v>
      </c>
      <c r="O609" s="42">
        <f t="shared" si="506"/>
        <v>36302.3024</v>
      </c>
      <c r="P609" s="66">
        <f>P610+P615+P632+P638+P642</f>
        <v>-2663.1969600000002</v>
      </c>
      <c r="Q609" s="66">
        <f t="shared" ref="Q609:R609" si="544">Q610+Q615+Q632+Q638+Q642</f>
        <v>1796.9</v>
      </c>
      <c r="R609" s="66">
        <f t="shared" si="544"/>
        <v>1796.9</v>
      </c>
      <c r="S609" s="64">
        <f t="shared" si="521"/>
        <v>27786.869709999999</v>
      </c>
      <c r="T609" s="64">
        <f t="shared" si="522"/>
        <v>28273.800000000003</v>
      </c>
      <c r="U609" s="64">
        <f t="shared" si="523"/>
        <v>38099.202400000002</v>
      </c>
      <c r="V609" s="64">
        <f>V610+V615+V632+V639+V642</f>
        <v>11069.91034</v>
      </c>
      <c r="W609" s="64">
        <f t="shared" ref="W609:X609" si="545">W610+W615+W632+W639+W642</f>
        <v>-116.96514000000001</v>
      </c>
      <c r="X609" s="64">
        <f t="shared" si="545"/>
        <v>-121.94753</v>
      </c>
      <c r="Y609" s="64">
        <f t="shared" si="496"/>
        <v>38856.780050000001</v>
      </c>
      <c r="Z609" s="64">
        <f t="shared" si="497"/>
        <v>28156.834860000003</v>
      </c>
      <c r="AA609" s="64">
        <f t="shared" si="498"/>
        <v>37977.254870000004</v>
      </c>
    </row>
    <row r="610" spans="1:27" s="3" customFormat="1" ht="22.5" x14ac:dyDescent="0.2">
      <c r="A610" s="34" t="s">
        <v>284</v>
      </c>
      <c r="B610" s="37" t="s">
        <v>97</v>
      </c>
      <c r="C610" s="38" t="s">
        <v>3</v>
      </c>
      <c r="D610" s="37" t="s">
        <v>2</v>
      </c>
      <c r="E610" s="39" t="s">
        <v>9</v>
      </c>
      <c r="F610" s="40" t="s">
        <v>7</v>
      </c>
      <c r="G610" s="41">
        <f t="shared" ref="G610:I613" si="546">G611</f>
        <v>2753.2</v>
      </c>
      <c r="H610" s="41">
        <f t="shared" si="546"/>
        <v>2836.5</v>
      </c>
      <c r="I610" s="30">
        <f t="shared" si="546"/>
        <v>2943.5</v>
      </c>
      <c r="J610" s="41"/>
      <c r="K610" s="41"/>
      <c r="L610" s="30"/>
      <c r="M610" s="41">
        <f t="shared" si="504"/>
        <v>2753.2</v>
      </c>
      <c r="N610" s="41">
        <f t="shared" si="505"/>
        <v>2836.5</v>
      </c>
      <c r="O610" s="42">
        <f t="shared" si="506"/>
        <v>2943.5</v>
      </c>
      <c r="P610" s="66"/>
      <c r="Q610" s="66"/>
      <c r="R610" s="66"/>
      <c r="S610" s="64">
        <f t="shared" si="521"/>
        <v>2753.2</v>
      </c>
      <c r="T610" s="64">
        <f t="shared" si="522"/>
        <v>2836.5</v>
      </c>
      <c r="U610" s="64">
        <f t="shared" si="523"/>
        <v>2943.5</v>
      </c>
      <c r="V610" s="64"/>
      <c r="W610" s="64"/>
      <c r="X610" s="64"/>
      <c r="Y610" s="64">
        <f t="shared" si="496"/>
        <v>2753.2</v>
      </c>
      <c r="Z610" s="64">
        <f t="shared" si="497"/>
        <v>2836.5</v>
      </c>
      <c r="AA610" s="64">
        <f t="shared" si="498"/>
        <v>2943.5</v>
      </c>
    </row>
    <row r="611" spans="1:27" s="3" customFormat="1" ht="22.5" x14ac:dyDescent="0.2">
      <c r="A611" s="23" t="s">
        <v>98</v>
      </c>
      <c r="B611" s="26" t="s">
        <v>97</v>
      </c>
      <c r="C611" s="27" t="s">
        <v>22</v>
      </c>
      <c r="D611" s="26" t="s">
        <v>2</v>
      </c>
      <c r="E611" s="28" t="s">
        <v>9</v>
      </c>
      <c r="F611" s="29" t="s">
        <v>7</v>
      </c>
      <c r="G611" s="30">
        <f t="shared" si="546"/>
        <v>2753.2</v>
      </c>
      <c r="H611" s="30">
        <f t="shared" si="546"/>
        <v>2836.5</v>
      </c>
      <c r="I611" s="30">
        <f t="shared" si="546"/>
        <v>2943.5</v>
      </c>
      <c r="J611" s="30"/>
      <c r="K611" s="30"/>
      <c r="L611" s="30"/>
      <c r="M611" s="30">
        <f t="shared" si="504"/>
        <v>2753.2</v>
      </c>
      <c r="N611" s="30">
        <f t="shared" si="505"/>
        <v>2836.5</v>
      </c>
      <c r="O611" s="31">
        <f t="shared" si="506"/>
        <v>2943.5</v>
      </c>
      <c r="P611" s="65"/>
      <c r="Q611" s="65"/>
      <c r="R611" s="65"/>
      <c r="S611" s="83">
        <f t="shared" si="521"/>
        <v>2753.2</v>
      </c>
      <c r="T611" s="83">
        <f t="shared" si="522"/>
        <v>2836.5</v>
      </c>
      <c r="U611" s="83">
        <f t="shared" si="523"/>
        <v>2943.5</v>
      </c>
      <c r="V611" s="83"/>
      <c r="W611" s="83"/>
      <c r="X611" s="83"/>
      <c r="Y611" s="83">
        <f t="shared" si="496"/>
        <v>2753.2</v>
      </c>
      <c r="Z611" s="83">
        <f t="shared" si="497"/>
        <v>2836.5</v>
      </c>
      <c r="AA611" s="83">
        <f t="shared" si="498"/>
        <v>2943.5</v>
      </c>
    </row>
    <row r="612" spans="1:27" s="3" customFormat="1" ht="22.5" x14ac:dyDescent="0.2">
      <c r="A612" s="23" t="s">
        <v>15</v>
      </c>
      <c r="B612" s="26" t="s">
        <v>97</v>
      </c>
      <c r="C612" s="27" t="s">
        <v>22</v>
      </c>
      <c r="D612" s="26" t="s">
        <v>2</v>
      </c>
      <c r="E612" s="28" t="s">
        <v>11</v>
      </c>
      <c r="F612" s="29" t="s">
        <v>7</v>
      </c>
      <c r="G612" s="30">
        <f t="shared" si="546"/>
        <v>2753.2</v>
      </c>
      <c r="H612" s="30">
        <f t="shared" si="546"/>
        <v>2836.5</v>
      </c>
      <c r="I612" s="30">
        <f t="shared" si="546"/>
        <v>2943.5</v>
      </c>
      <c r="J612" s="30"/>
      <c r="K612" s="30"/>
      <c r="L612" s="30"/>
      <c r="M612" s="30">
        <f t="shared" si="504"/>
        <v>2753.2</v>
      </c>
      <c r="N612" s="30">
        <f t="shared" si="505"/>
        <v>2836.5</v>
      </c>
      <c r="O612" s="31">
        <f t="shared" si="506"/>
        <v>2943.5</v>
      </c>
      <c r="P612" s="65"/>
      <c r="Q612" s="65"/>
      <c r="R612" s="65"/>
      <c r="S612" s="83">
        <f t="shared" si="521"/>
        <v>2753.2</v>
      </c>
      <c r="T612" s="83">
        <f t="shared" si="522"/>
        <v>2836.5</v>
      </c>
      <c r="U612" s="83">
        <f t="shared" si="523"/>
        <v>2943.5</v>
      </c>
      <c r="V612" s="83"/>
      <c r="W612" s="83"/>
      <c r="X612" s="83"/>
      <c r="Y612" s="83">
        <f t="shared" si="496"/>
        <v>2753.2</v>
      </c>
      <c r="Z612" s="83">
        <f t="shared" si="497"/>
        <v>2836.5</v>
      </c>
      <c r="AA612" s="83">
        <f t="shared" si="498"/>
        <v>2943.5</v>
      </c>
    </row>
    <row r="613" spans="1:27" s="3" customFormat="1" ht="45" x14ac:dyDescent="0.2">
      <c r="A613" s="23" t="s">
        <v>6</v>
      </c>
      <c r="B613" s="26" t="s">
        <v>97</v>
      </c>
      <c r="C613" s="27" t="s">
        <v>22</v>
      </c>
      <c r="D613" s="26" t="s">
        <v>2</v>
      </c>
      <c r="E613" s="28" t="s">
        <v>11</v>
      </c>
      <c r="F613" s="29">
        <v>100</v>
      </c>
      <c r="G613" s="30">
        <f t="shared" si="546"/>
        <v>2753.2</v>
      </c>
      <c r="H613" s="30">
        <f t="shared" si="546"/>
        <v>2836.5</v>
      </c>
      <c r="I613" s="30">
        <f t="shared" si="546"/>
        <v>2943.5</v>
      </c>
      <c r="J613" s="30"/>
      <c r="K613" s="30"/>
      <c r="L613" s="30"/>
      <c r="M613" s="30">
        <f t="shared" si="504"/>
        <v>2753.2</v>
      </c>
      <c r="N613" s="30">
        <f t="shared" si="505"/>
        <v>2836.5</v>
      </c>
      <c r="O613" s="31">
        <f t="shared" si="506"/>
        <v>2943.5</v>
      </c>
      <c r="P613" s="65"/>
      <c r="Q613" s="65"/>
      <c r="R613" s="65"/>
      <c r="S613" s="83">
        <f t="shared" si="521"/>
        <v>2753.2</v>
      </c>
      <c r="T613" s="83">
        <f t="shared" si="522"/>
        <v>2836.5</v>
      </c>
      <c r="U613" s="83">
        <f t="shared" si="523"/>
        <v>2943.5</v>
      </c>
      <c r="V613" s="83"/>
      <c r="W613" s="83"/>
      <c r="X613" s="83"/>
      <c r="Y613" s="83">
        <f t="shared" si="496"/>
        <v>2753.2</v>
      </c>
      <c r="Z613" s="83">
        <f t="shared" si="497"/>
        <v>2836.5</v>
      </c>
      <c r="AA613" s="83">
        <f t="shared" si="498"/>
        <v>2943.5</v>
      </c>
    </row>
    <row r="614" spans="1:27" s="3" customFormat="1" ht="22.5" x14ac:dyDescent="0.2">
      <c r="A614" s="23" t="s">
        <v>5</v>
      </c>
      <c r="B614" s="26" t="s">
        <v>97</v>
      </c>
      <c r="C614" s="27" t="s">
        <v>22</v>
      </c>
      <c r="D614" s="26" t="s">
        <v>2</v>
      </c>
      <c r="E614" s="28" t="s">
        <v>11</v>
      </c>
      <c r="F614" s="29">
        <v>120</v>
      </c>
      <c r="G614" s="30">
        <v>2753.2</v>
      </c>
      <c r="H614" s="30">
        <v>2836.5</v>
      </c>
      <c r="I614" s="30">
        <v>2943.5</v>
      </c>
      <c r="J614" s="30"/>
      <c r="K614" s="30"/>
      <c r="L614" s="30"/>
      <c r="M614" s="30">
        <f t="shared" si="504"/>
        <v>2753.2</v>
      </c>
      <c r="N614" s="30">
        <f t="shared" si="505"/>
        <v>2836.5</v>
      </c>
      <c r="O614" s="31">
        <f t="shared" si="506"/>
        <v>2943.5</v>
      </c>
      <c r="P614" s="65"/>
      <c r="Q614" s="65"/>
      <c r="R614" s="65"/>
      <c r="S614" s="83">
        <f t="shared" si="521"/>
        <v>2753.2</v>
      </c>
      <c r="T614" s="83">
        <f t="shared" si="522"/>
        <v>2836.5</v>
      </c>
      <c r="U614" s="83">
        <f t="shared" si="523"/>
        <v>2943.5</v>
      </c>
      <c r="V614" s="83"/>
      <c r="W614" s="83"/>
      <c r="X614" s="83"/>
      <c r="Y614" s="83">
        <f t="shared" si="496"/>
        <v>2753.2</v>
      </c>
      <c r="Z614" s="83">
        <f t="shared" si="497"/>
        <v>2836.5</v>
      </c>
      <c r="AA614" s="83">
        <f t="shared" si="498"/>
        <v>2943.5</v>
      </c>
    </row>
    <row r="615" spans="1:27" s="3" customFormat="1" ht="56.25" x14ac:dyDescent="0.2">
      <c r="A615" s="34" t="s">
        <v>24</v>
      </c>
      <c r="B615" s="37" t="s">
        <v>19</v>
      </c>
      <c r="C615" s="38" t="s">
        <v>3</v>
      </c>
      <c r="D615" s="37" t="s">
        <v>2</v>
      </c>
      <c r="E615" s="39" t="s">
        <v>9</v>
      </c>
      <c r="F615" s="40" t="s">
        <v>7</v>
      </c>
      <c r="G615" s="41">
        <f>G616+G620+G628</f>
        <v>4609.6000000000004</v>
      </c>
      <c r="H615" s="41">
        <f t="shared" ref="H615:I615" si="547">H616+H620+H628</f>
        <v>4710.1000000000004</v>
      </c>
      <c r="I615" s="41">
        <f t="shared" si="547"/>
        <v>4850.1000000000004</v>
      </c>
      <c r="J615" s="41"/>
      <c r="K615" s="41"/>
      <c r="L615" s="41"/>
      <c r="M615" s="41">
        <f t="shared" si="504"/>
        <v>4609.6000000000004</v>
      </c>
      <c r="N615" s="41">
        <f t="shared" si="505"/>
        <v>4710.1000000000004</v>
      </c>
      <c r="O615" s="42">
        <f t="shared" si="506"/>
        <v>4850.1000000000004</v>
      </c>
      <c r="P615" s="66"/>
      <c r="Q615" s="66"/>
      <c r="R615" s="66"/>
      <c r="S615" s="64">
        <f t="shared" si="521"/>
        <v>4609.6000000000004</v>
      </c>
      <c r="T615" s="64">
        <f t="shared" si="522"/>
        <v>4710.1000000000004</v>
      </c>
      <c r="U615" s="64">
        <f t="shared" si="523"/>
        <v>4850.1000000000004</v>
      </c>
      <c r="V615" s="64"/>
      <c r="W615" s="64"/>
      <c r="X615" s="64"/>
      <c r="Y615" s="64">
        <f t="shared" si="496"/>
        <v>4609.6000000000004</v>
      </c>
      <c r="Z615" s="64">
        <f t="shared" si="497"/>
        <v>4710.1000000000004</v>
      </c>
      <c r="AA615" s="64">
        <f t="shared" si="498"/>
        <v>4850.1000000000004</v>
      </c>
    </row>
    <row r="616" spans="1:27" s="3" customFormat="1" ht="22.5" x14ac:dyDescent="0.2">
      <c r="A616" s="34" t="s">
        <v>23</v>
      </c>
      <c r="B616" s="37" t="s">
        <v>19</v>
      </c>
      <c r="C616" s="38" t="s">
        <v>22</v>
      </c>
      <c r="D616" s="37" t="s">
        <v>2</v>
      </c>
      <c r="E616" s="39" t="s">
        <v>9</v>
      </c>
      <c r="F616" s="40" t="s">
        <v>7</v>
      </c>
      <c r="G616" s="41">
        <f t="shared" ref="G616:I618" si="548">G617</f>
        <v>2050.5</v>
      </c>
      <c r="H616" s="41">
        <f t="shared" si="548"/>
        <v>2101.8000000000002</v>
      </c>
      <c r="I616" s="41">
        <f t="shared" si="548"/>
        <v>2179.4</v>
      </c>
      <c r="J616" s="41"/>
      <c r="K616" s="41"/>
      <c r="L616" s="41"/>
      <c r="M616" s="41">
        <f t="shared" si="504"/>
        <v>2050.5</v>
      </c>
      <c r="N616" s="41">
        <f t="shared" si="505"/>
        <v>2101.8000000000002</v>
      </c>
      <c r="O616" s="42">
        <f t="shared" si="506"/>
        <v>2179.4</v>
      </c>
      <c r="P616" s="66"/>
      <c r="Q616" s="66"/>
      <c r="R616" s="66"/>
      <c r="S616" s="64">
        <f t="shared" si="521"/>
        <v>2050.5</v>
      </c>
      <c r="T616" s="64">
        <f t="shared" si="522"/>
        <v>2101.8000000000002</v>
      </c>
      <c r="U616" s="64">
        <f t="shared" si="523"/>
        <v>2179.4</v>
      </c>
      <c r="V616" s="64"/>
      <c r="W616" s="64"/>
      <c r="X616" s="64"/>
      <c r="Y616" s="64">
        <f t="shared" si="496"/>
        <v>2050.5</v>
      </c>
      <c r="Z616" s="64">
        <f t="shared" si="497"/>
        <v>2101.8000000000002</v>
      </c>
      <c r="AA616" s="64">
        <f t="shared" si="498"/>
        <v>2179.4</v>
      </c>
    </row>
    <row r="617" spans="1:27" s="3" customFormat="1" ht="22.5" x14ac:dyDescent="0.2">
      <c r="A617" s="23" t="s">
        <v>15</v>
      </c>
      <c r="B617" s="26" t="s">
        <v>19</v>
      </c>
      <c r="C617" s="27" t="s">
        <v>22</v>
      </c>
      <c r="D617" s="26" t="s">
        <v>2</v>
      </c>
      <c r="E617" s="28" t="s">
        <v>11</v>
      </c>
      <c r="F617" s="29" t="s">
        <v>7</v>
      </c>
      <c r="G617" s="30">
        <f t="shared" si="548"/>
        <v>2050.5</v>
      </c>
      <c r="H617" s="30">
        <f t="shared" si="548"/>
        <v>2101.8000000000002</v>
      </c>
      <c r="I617" s="30">
        <f t="shared" si="548"/>
        <v>2179.4</v>
      </c>
      <c r="J617" s="30"/>
      <c r="K617" s="30"/>
      <c r="L617" s="30"/>
      <c r="M617" s="30">
        <f t="shared" si="504"/>
        <v>2050.5</v>
      </c>
      <c r="N617" s="30">
        <f t="shared" si="505"/>
        <v>2101.8000000000002</v>
      </c>
      <c r="O617" s="31">
        <f t="shared" si="506"/>
        <v>2179.4</v>
      </c>
      <c r="P617" s="65"/>
      <c r="Q617" s="65"/>
      <c r="R617" s="65"/>
      <c r="S617" s="83">
        <f t="shared" si="521"/>
        <v>2050.5</v>
      </c>
      <c r="T617" s="83">
        <f t="shared" si="522"/>
        <v>2101.8000000000002</v>
      </c>
      <c r="U617" s="83">
        <f t="shared" si="523"/>
        <v>2179.4</v>
      </c>
      <c r="V617" s="83"/>
      <c r="W617" s="83"/>
      <c r="X617" s="83"/>
      <c r="Y617" s="83">
        <f t="shared" si="496"/>
        <v>2050.5</v>
      </c>
      <c r="Z617" s="83">
        <f t="shared" si="497"/>
        <v>2101.8000000000002</v>
      </c>
      <c r="AA617" s="83">
        <f t="shared" si="498"/>
        <v>2179.4</v>
      </c>
    </row>
    <row r="618" spans="1:27" s="3" customFormat="1" ht="45" x14ac:dyDescent="0.2">
      <c r="A618" s="23" t="s">
        <v>6</v>
      </c>
      <c r="B618" s="26" t="s">
        <v>19</v>
      </c>
      <c r="C618" s="27" t="s">
        <v>22</v>
      </c>
      <c r="D618" s="26" t="s">
        <v>2</v>
      </c>
      <c r="E618" s="28" t="s">
        <v>11</v>
      </c>
      <c r="F618" s="29">
        <v>100</v>
      </c>
      <c r="G618" s="30">
        <f t="shared" si="548"/>
        <v>2050.5</v>
      </c>
      <c r="H618" s="30">
        <f t="shared" si="548"/>
        <v>2101.8000000000002</v>
      </c>
      <c r="I618" s="30">
        <f t="shared" si="548"/>
        <v>2179.4</v>
      </c>
      <c r="J618" s="30"/>
      <c r="K618" s="30"/>
      <c r="L618" s="30"/>
      <c r="M618" s="30">
        <f t="shared" si="504"/>
        <v>2050.5</v>
      </c>
      <c r="N618" s="30">
        <f t="shared" si="505"/>
        <v>2101.8000000000002</v>
      </c>
      <c r="O618" s="31">
        <f t="shared" si="506"/>
        <v>2179.4</v>
      </c>
      <c r="P618" s="65"/>
      <c r="Q618" s="65"/>
      <c r="R618" s="65"/>
      <c r="S618" s="83">
        <f t="shared" si="521"/>
        <v>2050.5</v>
      </c>
      <c r="T618" s="83">
        <f t="shared" si="522"/>
        <v>2101.8000000000002</v>
      </c>
      <c r="U618" s="83">
        <f t="shared" si="523"/>
        <v>2179.4</v>
      </c>
      <c r="V618" s="83"/>
      <c r="W618" s="83"/>
      <c r="X618" s="83"/>
      <c r="Y618" s="83">
        <f t="shared" si="496"/>
        <v>2050.5</v>
      </c>
      <c r="Z618" s="83">
        <f t="shared" si="497"/>
        <v>2101.8000000000002</v>
      </c>
      <c r="AA618" s="83">
        <f t="shared" si="498"/>
        <v>2179.4</v>
      </c>
    </row>
    <row r="619" spans="1:27" s="3" customFormat="1" ht="22.5" x14ac:dyDescent="0.2">
      <c r="A619" s="23" t="s">
        <v>5</v>
      </c>
      <c r="B619" s="26" t="s">
        <v>19</v>
      </c>
      <c r="C619" s="27" t="s">
        <v>22</v>
      </c>
      <c r="D619" s="26" t="s">
        <v>2</v>
      </c>
      <c r="E619" s="28" t="s">
        <v>11</v>
      </c>
      <c r="F619" s="29">
        <v>120</v>
      </c>
      <c r="G619" s="30">
        <v>2050.5</v>
      </c>
      <c r="H619" s="30">
        <v>2101.8000000000002</v>
      </c>
      <c r="I619" s="30">
        <v>2179.4</v>
      </c>
      <c r="J619" s="30"/>
      <c r="K619" s="30"/>
      <c r="L619" s="30"/>
      <c r="M619" s="30">
        <f t="shared" si="504"/>
        <v>2050.5</v>
      </c>
      <c r="N619" s="30">
        <f t="shared" si="505"/>
        <v>2101.8000000000002</v>
      </c>
      <c r="O619" s="31">
        <f t="shared" si="506"/>
        <v>2179.4</v>
      </c>
      <c r="P619" s="65"/>
      <c r="Q619" s="65"/>
      <c r="R619" s="65"/>
      <c r="S619" s="83">
        <f t="shared" si="521"/>
        <v>2050.5</v>
      </c>
      <c r="T619" s="83">
        <f t="shared" si="522"/>
        <v>2101.8000000000002</v>
      </c>
      <c r="U619" s="83">
        <f t="shared" si="523"/>
        <v>2179.4</v>
      </c>
      <c r="V619" s="83"/>
      <c r="W619" s="83"/>
      <c r="X619" s="83"/>
      <c r="Y619" s="83">
        <f t="shared" si="496"/>
        <v>2050.5</v>
      </c>
      <c r="Z619" s="83">
        <f t="shared" si="497"/>
        <v>2101.8000000000002</v>
      </c>
      <c r="AA619" s="83">
        <f t="shared" si="498"/>
        <v>2179.4</v>
      </c>
    </row>
    <row r="620" spans="1:27" s="3" customFormat="1" x14ac:dyDescent="0.2">
      <c r="A620" s="34" t="s">
        <v>21</v>
      </c>
      <c r="B620" s="37" t="s">
        <v>19</v>
      </c>
      <c r="C620" s="38" t="s">
        <v>20</v>
      </c>
      <c r="D620" s="37" t="s">
        <v>2</v>
      </c>
      <c r="E620" s="39" t="s">
        <v>9</v>
      </c>
      <c r="F620" s="40" t="s">
        <v>7</v>
      </c>
      <c r="G620" s="41">
        <f t="shared" ref="G620:I620" si="549">G621</f>
        <v>2058.5</v>
      </c>
      <c r="H620" s="41">
        <f t="shared" si="549"/>
        <v>2107.6999999999998</v>
      </c>
      <c r="I620" s="41">
        <f t="shared" si="549"/>
        <v>2170.1</v>
      </c>
      <c r="J620" s="41"/>
      <c r="K620" s="41"/>
      <c r="L620" s="41"/>
      <c r="M620" s="41">
        <f t="shared" si="504"/>
        <v>2058.5</v>
      </c>
      <c r="N620" s="41">
        <f t="shared" si="505"/>
        <v>2107.6999999999998</v>
      </c>
      <c r="O620" s="42">
        <f t="shared" si="506"/>
        <v>2170.1</v>
      </c>
      <c r="P620" s="66"/>
      <c r="Q620" s="66"/>
      <c r="R620" s="66"/>
      <c r="S620" s="64">
        <f t="shared" si="521"/>
        <v>2058.5</v>
      </c>
      <c r="T620" s="64">
        <f t="shared" si="522"/>
        <v>2107.6999999999998</v>
      </c>
      <c r="U620" s="64">
        <f t="shared" si="523"/>
        <v>2170.1</v>
      </c>
      <c r="V620" s="64"/>
      <c r="W620" s="64"/>
      <c r="X620" s="64"/>
      <c r="Y620" s="64">
        <f t="shared" si="496"/>
        <v>2058.5</v>
      </c>
      <c r="Z620" s="64">
        <f t="shared" si="497"/>
        <v>2107.6999999999998</v>
      </c>
      <c r="AA620" s="64">
        <f t="shared" si="498"/>
        <v>2170.1</v>
      </c>
    </row>
    <row r="621" spans="1:27" s="3" customFormat="1" ht="22.5" x14ac:dyDescent="0.2">
      <c r="A621" s="23" t="s">
        <v>15</v>
      </c>
      <c r="B621" s="26" t="s">
        <v>19</v>
      </c>
      <c r="C621" s="27" t="s">
        <v>20</v>
      </c>
      <c r="D621" s="26" t="s">
        <v>2</v>
      </c>
      <c r="E621" s="28" t="s">
        <v>11</v>
      </c>
      <c r="F621" s="29" t="s">
        <v>7</v>
      </c>
      <c r="G621" s="30">
        <f>G622+G624+G626</f>
        <v>2058.5</v>
      </c>
      <c r="H621" s="30">
        <f t="shared" ref="H621:I621" si="550">H622+H624+H626</f>
        <v>2107.6999999999998</v>
      </c>
      <c r="I621" s="30">
        <f t="shared" si="550"/>
        <v>2170.1</v>
      </c>
      <c r="J621" s="30"/>
      <c r="K621" s="30"/>
      <c r="L621" s="30"/>
      <c r="M621" s="30">
        <f t="shared" si="504"/>
        <v>2058.5</v>
      </c>
      <c r="N621" s="30">
        <f t="shared" si="505"/>
        <v>2107.6999999999998</v>
      </c>
      <c r="O621" s="31">
        <f t="shared" si="506"/>
        <v>2170.1</v>
      </c>
      <c r="P621" s="65"/>
      <c r="Q621" s="65"/>
      <c r="R621" s="65"/>
      <c r="S621" s="83">
        <f t="shared" si="521"/>
        <v>2058.5</v>
      </c>
      <c r="T621" s="83">
        <f t="shared" si="522"/>
        <v>2107.6999999999998</v>
      </c>
      <c r="U621" s="83">
        <f t="shared" si="523"/>
        <v>2170.1</v>
      </c>
      <c r="V621" s="83"/>
      <c r="W621" s="83"/>
      <c r="X621" s="83"/>
      <c r="Y621" s="83">
        <f t="shared" si="496"/>
        <v>2058.5</v>
      </c>
      <c r="Z621" s="83">
        <f t="shared" si="497"/>
        <v>2107.6999999999998</v>
      </c>
      <c r="AA621" s="83">
        <f t="shared" si="498"/>
        <v>2170.1</v>
      </c>
    </row>
    <row r="622" spans="1:27" s="3" customFormat="1" ht="45" x14ac:dyDescent="0.2">
      <c r="A622" s="23" t="s">
        <v>6</v>
      </c>
      <c r="B622" s="26" t="s">
        <v>19</v>
      </c>
      <c r="C622" s="27" t="s">
        <v>20</v>
      </c>
      <c r="D622" s="26" t="s">
        <v>2</v>
      </c>
      <c r="E622" s="28" t="s">
        <v>11</v>
      </c>
      <c r="F622" s="29">
        <v>100</v>
      </c>
      <c r="G622" s="30">
        <f>G623</f>
        <v>1637.5</v>
      </c>
      <c r="H622" s="30">
        <f t="shared" ref="H622:I622" si="551">H623</f>
        <v>1686.7</v>
      </c>
      <c r="I622" s="30">
        <f t="shared" si="551"/>
        <v>1749.1</v>
      </c>
      <c r="J622" s="30"/>
      <c r="K622" s="30"/>
      <c r="L622" s="30"/>
      <c r="M622" s="30">
        <f t="shared" si="504"/>
        <v>1637.5</v>
      </c>
      <c r="N622" s="30">
        <f t="shared" si="505"/>
        <v>1686.7</v>
      </c>
      <c r="O622" s="31">
        <f t="shared" si="506"/>
        <v>1749.1</v>
      </c>
      <c r="P622" s="65"/>
      <c r="Q622" s="65"/>
      <c r="R622" s="65"/>
      <c r="S622" s="83">
        <f t="shared" si="521"/>
        <v>1637.5</v>
      </c>
      <c r="T622" s="83">
        <f t="shared" si="522"/>
        <v>1686.7</v>
      </c>
      <c r="U622" s="83">
        <f t="shared" si="523"/>
        <v>1749.1</v>
      </c>
      <c r="V622" s="83"/>
      <c r="W622" s="83"/>
      <c r="X622" s="83"/>
      <c r="Y622" s="83">
        <f t="shared" si="496"/>
        <v>1637.5</v>
      </c>
      <c r="Z622" s="83">
        <f t="shared" si="497"/>
        <v>1686.7</v>
      </c>
      <c r="AA622" s="83">
        <f t="shared" si="498"/>
        <v>1749.1</v>
      </c>
    </row>
    <row r="623" spans="1:27" s="3" customFormat="1" ht="22.5" x14ac:dyDescent="0.2">
      <c r="A623" s="23" t="s">
        <v>5</v>
      </c>
      <c r="B623" s="26" t="s">
        <v>19</v>
      </c>
      <c r="C623" s="27" t="s">
        <v>20</v>
      </c>
      <c r="D623" s="26" t="s">
        <v>2</v>
      </c>
      <c r="E623" s="28" t="s">
        <v>11</v>
      </c>
      <c r="F623" s="29">
        <v>120</v>
      </c>
      <c r="G623" s="30">
        <v>1637.5</v>
      </c>
      <c r="H623" s="30">
        <v>1686.7</v>
      </c>
      <c r="I623" s="30">
        <v>1749.1</v>
      </c>
      <c r="J623" s="30"/>
      <c r="K623" s="30"/>
      <c r="L623" s="30"/>
      <c r="M623" s="30">
        <f t="shared" si="504"/>
        <v>1637.5</v>
      </c>
      <c r="N623" s="30">
        <f t="shared" si="505"/>
        <v>1686.7</v>
      </c>
      <c r="O623" s="31">
        <f t="shared" si="506"/>
        <v>1749.1</v>
      </c>
      <c r="P623" s="65"/>
      <c r="Q623" s="65"/>
      <c r="R623" s="65"/>
      <c r="S623" s="83">
        <f t="shared" si="521"/>
        <v>1637.5</v>
      </c>
      <c r="T623" s="83">
        <f t="shared" si="522"/>
        <v>1686.7</v>
      </c>
      <c r="U623" s="83">
        <f t="shared" si="523"/>
        <v>1749.1</v>
      </c>
      <c r="V623" s="83"/>
      <c r="W623" s="83"/>
      <c r="X623" s="83"/>
      <c r="Y623" s="83">
        <f t="shared" si="496"/>
        <v>1637.5</v>
      </c>
      <c r="Z623" s="83">
        <f t="shared" si="497"/>
        <v>1686.7</v>
      </c>
      <c r="AA623" s="83">
        <f t="shared" si="498"/>
        <v>1749.1</v>
      </c>
    </row>
    <row r="624" spans="1:27" s="3" customFormat="1" ht="22.5" x14ac:dyDescent="0.2">
      <c r="A624" s="23" t="s">
        <v>14</v>
      </c>
      <c r="B624" s="26" t="s">
        <v>19</v>
      </c>
      <c r="C624" s="27" t="s">
        <v>20</v>
      </c>
      <c r="D624" s="26" t="s">
        <v>2</v>
      </c>
      <c r="E624" s="28" t="s">
        <v>11</v>
      </c>
      <c r="F624" s="29">
        <v>200</v>
      </c>
      <c r="G624" s="30">
        <f>G625</f>
        <v>420</v>
      </c>
      <c r="H624" s="30">
        <f t="shared" ref="H624:I624" si="552">H625</f>
        <v>420</v>
      </c>
      <c r="I624" s="30">
        <f t="shared" si="552"/>
        <v>420</v>
      </c>
      <c r="J624" s="30"/>
      <c r="K624" s="30"/>
      <c r="L624" s="30"/>
      <c r="M624" s="30">
        <f t="shared" si="504"/>
        <v>420</v>
      </c>
      <c r="N624" s="30">
        <f t="shared" si="505"/>
        <v>420</v>
      </c>
      <c r="O624" s="31">
        <f t="shared" si="506"/>
        <v>420</v>
      </c>
      <c r="P624" s="65"/>
      <c r="Q624" s="65"/>
      <c r="R624" s="65"/>
      <c r="S624" s="83">
        <f t="shared" si="521"/>
        <v>420</v>
      </c>
      <c r="T624" s="83">
        <f t="shared" si="522"/>
        <v>420</v>
      </c>
      <c r="U624" s="83">
        <f t="shared" si="523"/>
        <v>420</v>
      </c>
      <c r="V624" s="83"/>
      <c r="W624" s="83"/>
      <c r="X624" s="83"/>
      <c r="Y624" s="83">
        <f t="shared" si="496"/>
        <v>420</v>
      </c>
      <c r="Z624" s="83">
        <f t="shared" si="497"/>
        <v>420</v>
      </c>
      <c r="AA624" s="83">
        <f t="shared" si="498"/>
        <v>420</v>
      </c>
    </row>
    <row r="625" spans="1:27" s="3" customFormat="1" ht="22.5" x14ac:dyDescent="0.2">
      <c r="A625" s="23" t="s">
        <v>13</v>
      </c>
      <c r="B625" s="26" t="s">
        <v>19</v>
      </c>
      <c r="C625" s="27" t="s">
        <v>20</v>
      </c>
      <c r="D625" s="26" t="s">
        <v>2</v>
      </c>
      <c r="E625" s="28" t="s">
        <v>11</v>
      </c>
      <c r="F625" s="29">
        <v>240</v>
      </c>
      <c r="G625" s="30">
        <v>420</v>
      </c>
      <c r="H625" s="30">
        <v>420</v>
      </c>
      <c r="I625" s="30">
        <v>420</v>
      </c>
      <c r="J625" s="30"/>
      <c r="K625" s="30"/>
      <c r="L625" s="30"/>
      <c r="M625" s="30">
        <f t="shared" si="504"/>
        <v>420</v>
      </c>
      <c r="N625" s="30">
        <f t="shared" si="505"/>
        <v>420</v>
      </c>
      <c r="O625" s="31">
        <f t="shared" si="506"/>
        <v>420</v>
      </c>
      <c r="P625" s="65"/>
      <c r="Q625" s="65"/>
      <c r="R625" s="65"/>
      <c r="S625" s="83">
        <f t="shared" si="521"/>
        <v>420</v>
      </c>
      <c r="T625" s="83">
        <f t="shared" si="522"/>
        <v>420</v>
      </c>
      <c r="U625" s="83">
        <f t="shared" si="523"/>
        <v>420</v>
      </c>
      <c r="V625" s="83"/>
      <c r="W625" s="83"/>
      <c r="X625" s="83"/>
      <c r="Y625" s="83">
        <f t="shared" si="496"/>
        <v>420</v>
      </c>
      <c r="Z625" s="83">
        <f t="shared" si="497"/>
        <v>420</v>
      </c>
      <c r="AA625" s="83">
        <f t="shared" si="498"/>
        <v>420</v>
      </c>
    </row>
    <row r="626" spans="1:27" s="3" customFormat="1" x14ac:dyDescent="0.2">
      <c r="A626" s="23" t="s">
        <v>72</v>
      </c>
      <c r="B626" s="26" t="s">
        <v>19</v>
      </c>
      <c r="C626" s="27" t="s">
        <v>20</v>
      </c>
      <c r="D626" s="26" t="s">
        <v>2</v>
      </c>
      <c r="E626" s="28" t="s">
        <v>11</v>
      </c>
      <c r="F626" s="29">
        <v>800</v>
      </c>
      <c r="G626" s="30">
        <f t="shared" ref="G626:I626" si="553">G627</f>
        <v>1</v>
      </c>
      <c r="H626" s="30">
        <f t="shared" si="553"/>
        <v>1</v>
      </c>
      <c r="I626" s="30">
        <f t="shared" si="553"/>
        <v>1</v>
      </c>
      <c r="J626" s="30"/>
      <c r="K626" s="30"/>
      <c r="L626" s="30"/>
      <c r="M626" s="30">
        <f t="shared" si="504"/>
        <v>1</v>
      </c>
      <c r="N626" s="30">
        <f t="shared" si="505"/>
        <v>1</v>
      </c>
      <c r="O626" s="31">
        <f t="shared" si="506"/>
        <v>1</v>
      </c>
      <c r="P626" s="65"/>
      <c r="Q626" s="65"/>
      <c r="R626" s="65"/>
      <c r="S626" s="83">
        <f t="shared" si="521"/>
        <v>1</v>
      </c>
      <c r="T626" s="83">
        <f t="shared" si="522"/>
        <v>1</v>
      </c>
      <c r="U626" s="83">
        <f t="shared" si="523"/>
        <v>1</v>
      </c>
      <c r="V626" s="83"/>
      <c r="W626" s="83"/>
      <c r="X626" s="83"/>
      <c r="Y626" s="83">
        <f t="shared" ref="Y626:Y653" si="554">S626+V626</f>
        <v>1</v>
      </c>
      <c r="Z626" s="83">
        <f t="shared" ref="Z626:Z653" si="555">T626+W626</f>
        <v>1</v>
      </c>
      <c r="AA626" s="83">
        <f t="shared" ref="AA626:AA653" si="556">U626+X626</f>
        <v>1</v>
      </c>
    </row>
    <row r="627" spans="1:27" s="3" customFormat="1" x14ac:dyDescent="0.2">
      <c r="A627" s="23" t="s">
        <v>71</v>
      </c>
      <c r="B627" s="26" t="s">
        <v>19</v>
      </c>
      <c r="C627" s="27" t="s">
        <v>20</v>
      </c>
      <c r="D627" s="26" t="s">
        <v>2</v>
      </c>
      <c r="E627" s="28" t="s">
        <v>11</v>
      </c>
      <c r="F627" s="29">
        <v>850</v>
      </c>
      <c r="G627" s="30">
        <v>1</v>
      </c>
      <c r="H627" s="30">
        <v>1</v>
      </c>
      <c r="I627" s="30">
        <v>1</v>
      </c>
      <c r="J627" s="30"/>
      <c r="K627" s="30"/>
      <c r="L627" s="30"/>
      <c r="M627" s="30">
        <f t="shared" si="504"/>
        <v>1</v>
      </c>
      <c r="N627" s="30">
        <f t="shared" si="505"/>
        <v>1</v>
      </c>
      <c r="O627" s="31">
        <f t="shared" si="506"/>
        <v>1</v>
      </c>
      <c r="P627" s="65"/>
      <c r="Q627" s="65"/>
      <c r="R627" s="65"/>
      <c r="S627" s="83">
        <f t="shared" si="521"/>
        <v>1</v>
      </c>
      <c r="T627" s="83">
        <f t="shared" si="522"/>
        <v>1</v>
      </c>
      <c r="U627" s="83">
        <f t="shared" si="523"/>
        <v>1</v>
      </c>
      <c r="V627" s="83"/>
      <c r="W627" s="83"/>
      <c r="X627" s="83"/>
      <c r="Y627" s="83">
        <f t="shared" si="554"/>
        <v>1</v>
      </c>
      <c r="Z627" s="83">
        <f t="shared" si="555"/>
        <v>1</v>
      </c>
      <c r="AA627" s="83">
        <f t="shared" si="556"/>
        <v>1</v>
      </c>
    </row>
    <row r="628" spans="1:27" s="3" customFormat="1" ht="22.5" x14ac:dyDescent="0.2">
      <c r="A628" s="34" t="s">
        <v>256</v>
      </c>
      <c r="B628" s="37" t="s">
        <v>19</v>
      </c>
      <c r="C628" s="38" t="s">
        <v>18</v>
      </c>
      <c r="D628" s="37" t="s">
        <v>2</v>
      </c>
      <c r="E628" s="39" t="s">
        <v>9</v>
      </c>
      <c r="F628" s="40" t="s">
        <v>7</v>
      </c>
      <c r="G628" s="41">
        <f t="shared" ref="G628:G630" si="557">G629</f>
        <v>500.6</v>
      </c>
      <c r="H628" s="41">
        <f t="shared" ref="H628:I629" si="558">H629</f>
        <v>500.6</v>
      </c>
      <c r="I628" s="41">
        <f t="shared" si="558"/>
        <v>500.6</v>
      </c>
      <c r="J628" s="41"/>
      <c r="K628" s="41"/>
      <c r="L628" s="41"/>
      <c r="M628" s="41">
        <f t="shared" si="504"/>
        <v>500.6</v>
      </c>
      <c r="N628" s="41">
        <f t="shared" si="505"/>
        <v>500.6</v>
      </c>
      <c r="O628" s="42">
        <f t="shared" si="506"/>
        <v>500.6</v>
      </c>
      <c r="P628" s="66"/>
      <c r="Q628" s="66"/>
      <c r="R628" s="66"/>
      <c r="S628" s="64">
        <f t="shared" si="521"/>
        <v>500.6</v>
      </c>
      <c r="T628" s="64">
        <f t="shared" si="522"/>
        <v>500.6</v>
      </c>
      <c r="U628" s="64">
        <f t="shared" si="523"/>
        <v>500.6</v>
      </c>
      <c r="V628" s="64"/>
      <c r="W628" s="64"/>
      <c r="X628" s="64"/>
      <c r="Y628" s="64">
        <f t="shared" si="554"/>
        <v>500.6</v>
      </c>
      <c r="Z628" s="64">
        <f t="shared" si="555"/>
        <v>500.6</v>
      </c>
      <c r="AA628" s="64">
        <f t="shared" si="556"/>
        <v>500.6</v>
      </c>
    </row>
    <row r="629" spans="1:27" s="3" customFormat="1" ht="22.5" x14ac:dyDescent="0.2">
      <c r="A629" s="23" t="s">
        <v>15</v>
      </c>
      <c r="B629" s="26" t="s">
        <v>19</v>
      </c>
      <c r="C629" s="27" t="s">
        <v>18</v>
      </c>
      <c r="D629" s="26" t="s">
        <v>2</v>
      </c>
      <c r="E629" s="28" t="s">
        <v>11</v>
      </c>
      <c r="F629" s="29" t="s">
        <v>7</v>
      </c>
      <c r="G629" s="30">
        <f t="shared" si="557"/>
        <v>500.6</v>
      </c>
      <c r="H629" s="30">
        <f t="shared" si="558"/>
        <v>500.6</v>
      </c>
      <c r="I629" s="30">
        <f t="shared" si="558"/>
        <v>500.6</v>
      </c>
      <c r="J629" s="30"/>
      <c r="K629" s="30"/>
      <c r="L629" s="30"/>
      <c r="M629" s="30">
        <f t="shared" si="504"/>
        <v>500.6</v>
      </c>
      <c r="N629" s="30">
        <f t="shared" si="505"/>
        <v>500.6</v>
      </c>
      <c r="O629" s="31">
        <f t="shared" si="506"/>
        <v>500.6</v>
      </c>
      <c r="P629" s="65"/>
      <c r="Q629" s="65"/>
      <c r="R629" s="65"/>
      <c r="S629" s="83">
        <f t="shared" si="521"/>
        <v>500.6</v>
      </c>
      <c r="T629" s="83">
        <f t="shared" si="522"/>
        <v>500.6</v>
      </c>
      <c r="U629" s="83">
        <f t="shared" si="523"/>
        <v>500.6</v>
      </c>
      <c r="V629" s="83"/>
      <c r="W629" s="83"/>
      <c r="X629" s="83"/>
      <c r="Y629" s="83">
        <f t="shared" si="554"/>
        <v>500.6</v>
      </c>
      <c r="Z629" s="83">
        <f t="shared" si="555"/>
        <v>500.6</v>
      </c>
      <c r="AA629" s="83">
        <f t="shared" si="556"/>
        <v>500.6</v>
      </c>
    </row>
    <row r="630" spans="1:27" s="3" customFormat="1" ht="45" x14ac:dyDescent="0.2">
      <c r="A630" s="23" t="s">
        <v>6</v>
      </c>
      <c r="B630" s="26" t="s">
        <v>19</v>
      </c>
      <c r="C630" s="27" t="s">
        <v>18</v>
      </c>
      <c r="D630" s="26" t="s">
        <v>2</v>
      </c>
      <c r="E630" s="28" t="s">
        <v>11</v>
      </c>
      <c r="F630" s="29">
        <v>100</v>
      </c>
      <c r="G630" s="30">
        <f t="shared" si="557"/>
        <v>500.6</v>
      </c>
      <c r="H630" s="30">
        <f t="shared" ref="H630:I630" si="559">H631</f>
        <v>500.6</v>
      </c>
      <c r="I630" s="30">
        <f t="shared" si="559"/>
        <v>500.6</v>
      </c>
      <c r="J630" s="30"/>
      <c r="K630" s="30"/>
      <c r="L630" s="30"/>
      <c r="M630" s="30">
        <f t="shared" si="504"/>
        <v>500.6</v>
      </c>
      <c r="N630" s="30">
        <f t="shared" si="505"/>
        <v>500.6</v>
      </c>
      <c r="O630" s="31">
        <f t="shared" si="506"/>
        <v>500.6</v>
      </c>
      <c r="P630" s="65"/>
      <c r="Q630" s="65"/>
      <c r="R630" s="65"/>
      <c r="S630" s="83">
        <f t="shared" si="521"/>
        <v>500.6</v>
      </c>
      <c r="T630" s="83">
        <f t="shared" si="522"/>
        <v>500.6</v>
      </c>
      <c r="U630" s="83">
        <f t="shared" si="523"/>
        <v>500.6</v>
      </c>
      <c r="V630" s="83"/>
      <c r="W630" s="83"/>
      <c r="X630" s="83"/>
      <c r="Y630" s="83">
        <f t="shared" si="554"/>
        <v>500.6</v>
      </c>
      <c r="Z630" s="83">
        <f t="shared" si="555"/>
        <v>500.6</v>
      </c>
      <c r="AA630" s="83">
        <f t="shared" si="556"/>
        <v>500.6</v>
      </c>
    </row>
    <row r="631" spans="1:27" s="3" customFormat="1" ht="22.5" x14ac:dyDescent="0.2">
      <c r="A631" s="23" t="s">
        <v>5</v>
      </c>
      <c r="B631" s="26" t="s">
        <v>19</v>
      </c>
      <c r="C631" s="27" t="s">
        <v>18</v>
      </c>
      <c r="D631" s="26" t="s">
        <v>2</v>
      </c>
      <c r="E631" s="28" t="s">
        <v>11</v>
      </c>
      <c r="F631" s="29">
        <v>120</v>
      </c>
      <c r="G631" s="30">
        <v>500.6</v>
      </c>
      <c r="H631" s="30">
        <v>500.6</v>
      </c>
      <c r="I631" s="30">
        <v>500.6</v>
      </c>
      <c r="J631" s="30"/>
      <c r="K631" s="30"/>
      <c r="L631" s="30"/>
      <c r="M631" s="30">
        <f t="shared" si="504"/>
        <v>500.6</v>
      </c>
      <c r="N631" s="30">
        <f t="shared" si="505"/>
        <v>500.6</v>
      </c>
      <c r="O631" s="31">
        <f t="shared" si="506"/>
        <v>500.6</v>
      </c>
      <c r="P631" s="65"/>
      <c r="Q631" s="65"/>
      <c r="R631" s="65"/>
      <c r="S631" s="83">
        <f t="shared" si="521"/>
        <v>500.6</v>
      </c>
      <c r="T631" s="83">
        <f t="shared" si="522"/>
        <v>500.6</v>
      </c>
      <c r="U631" s="83">
        <f t="shared" si="523"/>
        <v>500.6</v>
      </c>
      <c r="V631" s="83"/>
      <c r="W631" s="83"/>
      <c r="X631" s="83"/>
      <c r="Y631" s="83">
        <f t="shared" si="554"/>
        <v>500.6</v>
      </c>
      <c r="Z631" s="83">
        <f t="shared" si="555"/>
        <v>500.6</v>
      </c>
      <c r="AA631" s="83">
        <f t="shared" si="556"/>
        <v>500.6</v>
      </c>
    </row>
    <row r="632" spans="1:27" s="3" customFormat="1" ht="33.75" x14ac:dyDescent="0.2">
      <c r="A632" s="34" t="s">
        <v>16</v>
      </c>
      <c r="B632" s="37" t="s">
        <v>12</v>
      </c>
      <c r="C632" s="38" t="s">
        <v>3</v>
      </c>
      <c r="D632" s="37" t="s">
        <v>2</v>
      </c>
      <c r="E632" s="39" t="s">
        <v>9</v>
      </c>
      <c r="F632" s="40" t="s">
        <v>7</v>
      </c>
      <c r="G632" s="41">
        <f t="shared" ref="G632:I632" si="560">G633</f>
        <v>1541.6</v>
      </c>
      <c r="H632" s="41">
        <f t="shared" si="560"/>
        <v>1573.6</v>
      </c>
      <c r="I632" s="41">
        <f t="shared" si="560"/>
        <v>1652</v>
      </c>
      <c r="J632" s="41"/>
      <c r="K632" s="41"/>
      <c r="L632" s="41"/>
      <c r="M632" s="41">
        <f t="shared" si="504"/>
        <v>1541.6</v>
      </c>
      <c r="N632" s="41">
        <f t="shared" si="505"/>
        <v>1573.6</v>
      </c>
      <c r="O632" s="42">
        <f t="shared" si="506"/>
        <v>1652</v>
      </c>
      <c r="P632" s="66"/>
      <c r="Q632" s="66"/>
      <c r="R632" s="66"/>
      <c r="S632" s="64">
        <f t="shared" si="521"/>
        <v>1541.6</v>
      </c>
      <c r="T632" s="64">
        <f t="shared" si="522"/>
        <v>1573.6</v>
      </c>
      <c r="U632" s="64">
        <f t="shared" si="523"/>
        <v>1652</v>
      </c>
      <c r="V632" s="64"/>
      <c r="W632" s="64"/>
      <c r="X632" s="64"/>
      <c r="Y632" s="64">
        <f t="shared" si="554"/>
        <v>1541.6</v>
      </c>
      <c r="Z632" s="64">
        <f t="shared" si="555"/>
        <v>1573.6</v>
      </c>
      <c r="AA632" s="64">
        <f t="shared" si="556"/>
        <v>1652</v>
      </c>
    </row>
    <row r="633" spans="1:27" s="3" customFormat="1" ht="22.5" x14ac:dyDescent="0.2">
      <c r="A633" s="23" t="s">
        <v>15</v>
      </c>
      <c r="B633" s="26" t="s">
        <v>12</v>
      </c>
      <c r="C633" s="27" t="s">
        <v>3</v>
      </c>
      <c r="D633" s="26" t="s">
        <v>2</v>
      </c>
      <c r="E633" s="28" t="s">
        <v>11</v>
      </c>
      <c r="F633" s="29" t="s">
        <v>7</v>
      </c>
      <c r="G633" s="30">
        <f>G634+G636</f>
        <v>1541.6</v>
      </c>
      <c r="H633" s="30">
        <f t="shared" ref="H633:I633" si="561">H634+H636</f>
        <v>1573.6</v>
      </c>
      <c r="I633" s="30">
        <f t="shared" si="561"/>
        <v>1652</v>
      </c>
      <c r="J633" s="30"/>
      <c r="K633" s="30"/>
      <c r="L633" s="30"/>
      <c r="M633" s="30">
        <f t="shared" si="504"/>
        <v>1541.6</v>
      </c>
      <c r="N633" s="30">
        <f t="shared" si="505"/>
        <v>1573.6</v>
      </c>
      <c r="O633" s="31">
        <f t="shared" si="506"/>
        <v>1652</v>
      </c>
      <c r="P633" s="65"/>
      <c r="Q633" s="65"/>
      <c r="R633" s="65"/>
      <c r="S633" s="83">
        <f t="shared" si="521"/>
        <v>1541.6</v>
      </c>
      <c r="T633" s="83">
        <f t="shared" si="522"/>
        <v>1573.6</v>
      </c>
      <c r="U633" s="83">
        <f t="shared" si="523"/>
        <v>1652</v>
      </c>
      <c r="V633" s="83"/>
      <c r="W633" s="83"/>
      <c r="X633" s="83"/>
      <c r="Y633" s="83">
        <f t="shared" si="554"/>
        <v>1541.6</v>
      </c>
      <c r="Z633" s="83">
        <f t="shared" si="555"/>
        <v>1573.6</v>
      </c>
      <c r="AA633" s="83">
        <f t="shared" si="556"/>
        <v>1652</v>
      </c>
    </row>
    <row r="634" spans="1:27" s="3" customFormat="1" ht="45" x14ac:dyDescent="0.2">
      <c r="A634" s="23" t="s">
        <v>6</v>
      </c>
      <c r="B634" s="26" t="s">
        <v>12</v>
      </c>
      <c r="C634" s="27" t="s">
        <v>3</v>
      </c>
      <c r="D634" s="26" t="s">
        <v>2</v>
      </c>
      <c r="E634" s="28" t="s">
        <v>11</v>
      </c>
      <c r="F634" s="29">
        <v>100</v>
      </c>
      <c r="G634" s="30">
        <f>G635</f>
        <v>1455.6</v>
      </c>
      <c r="H634" s="30">
        <f t="shared" ref="H634:I634" si="562">H635</f>
        <v>1487.6</v>
      </c>
      <c r="I634" s="30">
        <f t="shared" si="562"/>
        <v>1566</v>
      </c>
      <c r="J634" s="30"/>
      <c r="K634" s="30"/>
      <c r="L634" s="30"/>
      <c r="M634" s="30">
        <f t="shared" si="504"/>
        <v>1455.6</v>
      </c>
      <c r="N634" s="30">
        <f t="shared" si="505"/>
        <v>1487.6</v>
      </c>
      <c r="O634" s="31">
        <f t="shared" si="506"/>
        <v>1566</v>
      </c>
      <c r="P634" s="65"/>
      <c r="Q634" s="65"/>
      <c r="R634" s="65"/>
      <c r="S634" s="83">
        <f t="shared" si="521"/>
        <v>1455.6</v>
      </c>
      <c r="T634" s="83">
        <f t="shared" si="522"/>
        <v>1487.6</v>
      </c>
      <c r="U634" s="83">
        <f t="shared" si="523"/>
        <v>1566</v>
      </c>
      <c r="V634" s="83"/>
      <c r="W634" s="83"/>
      <c r="X634" s="83"/>
      <c r="Y634" s="83">
        <f t="shared" si="554"/>
        <v>1455.6</v>
      </c>
      <c r="Z634" s="83">
        <f t="shared" si="555"/>
        <v>1487.6</v>
      </c>
      <c r="AA634" s="83">
        <f t="shared" si="556"/>
        <v>1566</v>
      </c>
    </row>
    <row r="635" spans="1:27" s="3" customFormat="1" ht="22.5" x14ac:dyDescent="0.2">
      <c r="A635" s="23" t="s">
        <v>5</v>
      </c>
      <c r="B635" s="26" t="s">
        <v>12</v>
      </c>
      <c r="C635" s="27" t="s">
        <v>3</v>
      </c>
      <c r="D635" s="26" t="s">
        <v>2</v>
      </c>
      <c r="E635" s="28" t="s">
        <v>11</v>
      </c>
      <c r="F635" s="29">
        <v>120</v>
      </c>
      <c r="G635" s="30">
        <v>1455.6</v>
      </c>
      <c r="H635" s="30">
        <v>1487.6</v>
      </c>
      <c r="I635" s="30">
        <v>1566</v>
      </c>
      <c r="J635" s="30"/>
      <c r="K635" s="30"/>
      <c r="L635" s="30"/>
      <c r="M635" s="30">
        <f t="shared" si="504"/>
        <v>1455.6</v>
      </c>
      <c r="N635" s="30">
        <f t="shared" si="505"/>
        <v>1487.6</v>
      </c>
      <c r="O635" s="31">
        <f t="shared" si="506"/>
        <v>1566</v>
      </c>
      <c r="P635" s="65"/>
      <c r="Q635" s="65"/>
      <c r="R635" s="65"/>
      <c r="S635" s="83">
        <f t="shared" si="521"/>
        <v>1455.6</v>
      </c>
      <c r="T635" s="83">
        <f t="shared" si="522"/>
        <v>1487.6</v>
      </c>
      <c r="U635" s="83">
        <f t="shared" si="523"/>
        <v>1566</v>
      </c>
      <c r="V635" s="83"/>
      <c r="W635" s="83"/>
      <c r="X635" s="83"/>
      <c r="Y635" s="83">
        <f t="shared" si="554"/>
        <v>1455.6</v>
      </c>
      <c r="Z635" s="83">
        <f t="shared" si="555"/>
        <v>1487.6</v>
      </c>
      <c r="AA635" s="83">
        <f t="shared" si="556"/>
        <v>1566</v>
      </c>
    </row>
    <row r="636" spans="1:27" s="3" customFormat="1" ht="22.5" x14ac:dyDescent="0.2">
      <c r="A636" s="23" t="s">
        <v>14</v>
      </c>
      <c r="B636" s="26" t="s">
        <v>12</v>
      </c>
      <c r="C636" s="27" t="s">
        <v>3</v>
      </c>
      <c r="D636" s="26" t="s">
        <v>2</v>
      </c>
      <c r="E636" s="28" t="s">
        <v>11</v>
      </c>
      <c r="F636" s="29">
        <v>200</v>
      </c>
      <c r="G636" s="30">
        <f>G637</f>
        <v>86</v>
      </c>
      <c r="H636" s="30">
        <f t="shared" ref="H636:I636" si="563">H637</f>
        <v>86</v>
      </c>
      <c r="I636" s="30">
        <f t="shared" si="563"/>
        <v>86</v>
      </c>
      <c r="J636" s="30"/>
      <c r="K636" s="30"/>
      <c r="L636" s="30"/>
      <c r="M636" s="30">
        <f t="shared" si="504"/>
        <v>86</v>
      </c>
      <c r="N636" s="30">
        <f t="shared" si="505"/>
        <v>86</v>
      </c>
      <c r="O636" s="31">
        <f t="shared" si="506"/>
        <v>86</v>
      </c>
      <c r="P636" s="65"/>
      <c r="Q636" s="65"/>
      <c r="R636" s="65"/>
      <c r="S636" s="83">
        <f t="shared" si="521"/>
        <v>86</v>
      </c>
      <c r="T636" s="83">
        <f t="shared" si="522"/>
        <v>86</v>
      </c>
      <c r="U636" s="83">
        <f t="shared" si="523"/>
        <v>86</v>
      </c>
      <c r="V636" s="83"/>
      <c r="W636" s="83"/>
      <c r="X636" s="83"/>
      <c r="Y636" s="83">
        <f t="shared" si="554"/>
        <v>86</v>
      </c>
      <c r="Z636" s="83">
        <f t="shared" si="555"/>
        <v>86</v>
      </c>
      <c r="AA636" s="83">
        <f t="shared" si="556"/>
        <v>86</v>
      </c>
    </row>
    <row r="637" spans="1:27" s="3" customFormat="1" ht="22.5" x14ac:dyDescent="0.2">
      <c r="A637" s="23" t="s">
        <v>13</v>
      </c>
      <c r="B637" s="26" t="s">
        <v>12</v>
      </c>
      <c r="C637" s="27" t="s">
        <v>3</v>
      </c>
      <c r="D637" s="26" t="s">
        <v>2</v>
      </c>
      <c r="E637" s="28" t="s">
        <v>11</v>
      </c>
      <c r="F637" s="29">
        <v>240</v>
      </c>
      <c r="G637" s="30">
        <v>86</v>
      </c>
      <c r="H637" s="30">
        <v>86</v>
      </c>
      <c r="I637" s="30">
        <v>86</v>
      </c>
      <c r="J637" s="30"/>
      <c r="K637" s="30"/>
      <c r="L637" s="30"/>
      <c r="M637" s="30">
        <f t="shared" si="504"/>
        <v>86</v>
      </c>
      <c r="N637" s="30">
        <f t="shared" si="505"/>
        <v>86</v>
      </c>
      <c r="O637" s="31">
        <f t="shared" si="506"/>
        <v>86</v>
      </c>
      <c r="P637" s="65"/>
      <c r="Q637" s="65"/>
      <c r="R637" s="65"/>
      <c r="S637" s="83">
        <f t="shared" si="521"/>
        <v>86</v>
      </c>
      <c r="T637" s="83">
        <f t="shared" si="522"/>
        <v>86</v>
      </c>
      <c r="U637" s="83">
        <f t="shared" si="523"/>
        <v>86</v>
      </c>
      <c r="V637" s="83"/>
      <c r="W637" s="83"/>
      <c r="X637" s="83"/>
      <c r="Y637" s="83">
        <f t="shared" si="554"/>
        <v>86</v>
      </c>
      <c r="Z637" s="83">
        <f t="shared" si="555"/>
        <v>86</v>
      </c>
      <c r="AA637" s="83">
        <f t="shared" si="556"/>
        <v>86</v>
      </c>
    </row>
    <row r="638" spans="1:27" s="3" customFormat="1" ht="22.5" x14ac:dyDescent="0.2">
      <c r="A638" s="34" t="s">
        <v>32</v>
      </c>
      <c r="B638" s="37" t="s">
        <v>31</v>
      </c>
      <c r="C638" s="38" t="s">
        <v>3</v>
      </c>
      <c r="D638" s="37" t="s">
        <v>2</v>
      </c>
      <c r="E638" s="39" t="s">
        <v>9</v>
      </c>
      <c r="F638" s="40" t="s">
        <v>7</v>
      </c>
      <c r="G638" s="41">
        <f t="shared" ref="G638:I640" si="564">G639</f>
        <v>5000</v>
      </c>
      <c r="H638" s="41">
        <f t="shared" si="564"/>
        <v>5000</v>
      </c>
      <c r="I638" s="41">
        <f t="shared" si="564"/>
        <v>5000</v>
      </c>
      <c r="J638" s="41"/>
      <c r="K638" s="41"/>
      <c r="L638" s="41"/>
      <c r="M638" s="41">
        <f t="shared" si="504"/>
        <v>5000</v>
      </c>
      <c r="N638" s="41">
        <f t="shared" si="505"/>
        <v>5000</v>
      </c>
      <c r="O638" s="42">
        <f t="shared" si="506"/>
        <v>5000</v>
      </c>
      <c r="P638" s="66"/>
      <c r="Q638" s="66"/>
      <c r="R638" s="66"/>
      <c r="S638" s="64">
        <f t="shared" si="521"/>
        <v>5000</v>
      </c>
      <c r="T638" s="64">
        <f t="shared" si="522"/>
        <v>5000</v>
      </c>
      <c r="U638" s="64">
        <f t="shared" si="523"/>
        <v>5000</v>
      </c>
      <c r="V638" s="64">
        <f>V639</f>
        <v>6000</v>
      </c>
      <c r="W638" s="64"/>
      <c r="X638" s="64"/>
      <c r="Y638" s="64">
        <f t="shared" si="554"/>
        <v>11000</v>
      </c>
      <c r="Z638" s="64">
        <f t="shared" si="555"/>
        <v>5000</v>
      </c>
      <c r="AA638" s="64">
        <f t="shared" si="556"/>
        <v>5000</v>
      </c>
    </row>
    <row r="639" spans="1:27" s="3" customFormat="1" ht="22.5" x14ac:dyDescent="0.2">
      <c r="A639" s="23" t="s">
        <v>32</v>
      </c>
      <c r="B639" s="26" t="s">
        <v>31</v>
      </c>
      <c r="C639" s="27" t="s">
        <v>3</v>
      </c>
      <c r="D639" s="26" t="s">
        <v>2</v>
      </c>
      <c r="E639" s="28" t="s">
        <v>30</v>
      </c>
      <c r="F639" s="29" t="s">
        <v>7</v>
      </c>
      <c r="G639" s="30">
        <f t="shared" si="564"/>
        <v>5000</v>
      </c>
      <c r="H639" s="30">
        <f t="shared" si="564"/>
        <v>5000</v>
      </c>
      <c r="I639" s="30">
        <f t="shared" si="564"/>
        <v>5000</v>
      </c>
      <c r="J639" s="30"/>
      <c r="K639" s="30"/>
      <c r="L639" s="30"/>
      <c r="M639" s="30">
        <f t="shared" ref="M639:M653" si="565">G639+J639</f>
        <v>5000</v>
      </c>
      <c r="N639" s="30">
        <f t="shared" ref="N639:N653" si="566">H639+K639</f>
        <v>5000</v>
      </c>
      <c r="O639" s="31">
        <f t="shared" ref="O639:O653" si="567">I639+L639</f>
        <v>5000</v>
      </c>
      <c r="P639" s="65"/>
      <c r="Q639" s="65"/>
      <c r="R639" s="65"/>
      <c r="S639" s="83">
        <f t="shared" si="521"/>
        <v>5000</v>
      </c>
      <c r="T639" s="83">
        <f t="shared" si="522"/>
        <v>5000</v>
      </c>
      <c r="U639" s="83">
        <f t="shared" si="523"/>
        <v>5000</v>
      </c>
      <c r="V639" s="83">
        <f>V640</f>
        <v>6000</v>
      </c>
      <c r="W639" s="83"/>
      <c r="X639" s="83"/>
      <c r="Y639" s="83">
        <f t="shared" si="554"/>
        <v>11000</v>
      </c>
      <c r="Z639" s="83">
        <f t="shared" si="555"/>
        <v>5000</v>
      </c>
      <c r="AA639" s="83">
        <f t="shared" si="556"/>
        <v>5000</v>
      </c>
    </row>
    <row r="640" spans="1:27" s="3" customFormat="1" x14ac:dyDescent="0.2">
      <c r="A640" s="23" t="s">
        <v>72</v>
      </c>
      <c r="B640" s="26" t="s">
        <v>31</v>
      </c>
      <c r="C640" s="27" t="s">
        <v>3</v>
      </c>
      <c r="D640" s="26" t="s">
        <v>2</v>
      </c>
      <c r="E640" s="28" t="s">
        <v>30</v>
      </c>
      <c r="F640" s="29">
        <v>800</v>
      </c>
      <c r="G640" s="30">
        <f t="shared" si="564"/>
        <v>5000</v>
      </c>
      <c r="H640" s="30">
        <f t="shared" si="564"/>
        <v>5000</v>
      </c>
      <c r="I640" s="30">
        <f t="shared" si="564"/>
        <v>5000</v>
      </c>
      <c r="J640" s="30"/>
      <c r="K640" s="30"/>
      <c r="L640" s="30"/>
      <c r="M640" s="30">
        <f t="shared" si="565"/>
        <v>5000</v>
      </c>
      <c r="N640" s="30">
        <f t="shared" si="566"/>
        <v>5000</v>
      </c>
      <c r="O640" s="31">
        <f t="shared" si="567"/>
        <v>5000</v>
      </c>
      <c r="P640" s="65"/>
      <c r="Q640" s="65"/>
      <c r="R640" s="65"/>
      <c r="S640" s="83">
        <f t="shared" si="521"/>
        <v>5000</v>
      </c>
      <c r="T640" s="83">
        <f t="shared" si="522"/>
        <v>5000</v>
      </c>
      <c r="U640" s="83">
        <f t="shared" si="523"/>
        <v>5000</v>
      </c>
      <c r="V640" s="83">
        <f>V641</f>
        <v>6000</v>
      </c>
      <c r="W640" s="83"/>
      <c r="X640" s="83"/>
      <c r="Y640" s="83">
        <f t="shared" si="554"/>
        <v>11000</v>
      </c>
      <c r="Z640" s="83">
        <f t="shared" si="555"/>
        <v>5000</v>
      </c>
      <c r="AA640" s="83">
        <f t="shared" si="556"/>
        <v>5000</v>
      </c>
    </row>
    <row r="641" spans="1:27" s="3" customFormat="1" x14ac:dyDescent="0.2">
      <c r="A641" s="23" t="s">
        <v>148</v>
      </c>
      <c r="B641" s="26" t="s">
        <v>31</v>
      </c>
      <c r="C641" s="27" t="s">
        <v>3</v>
      </c>
      <c r="D641" s="26" t="s">
        <v>2</v>
      </c>
      <c r="E641" s="28" t="s">
        <v>30</v>
      </c>
      <c r="F641" s="29">
        <v>870</v>
      </c>
      <c r="G641" s="30">
        <v>5000</v>
      </c>
      <c r="H641" s="30">
        <v>5000</v>
      </c>
      <c r="I641" s="30">
        <v>5000</v>
      </c>
      <c r="J641" s="30"/>
      <c r="K641" s="30"/>
      <c r="L641" s="30"/>
      <c r="M641" s="30">
        <f t="shared" si="565"/>
        <v>5000</v>
      </c>
      <c r="N641" s="30">
        <f t="shared" si="566"/>
        <v>5000</v>
      </c>
      <c r="O641" s="31">
        <f t="shared" si="567"/>
        <v>5000</v>
      </c>
      <c r="P641" s="65"/>
      <c r="Q641" s="65"/>
      <c r="R641" s="65"/>
      <c r="S641" s="83">
        <f t="shared" si="521"/>
        <v>5000</v>
      </c>
      <c r="T641" s="83">
        <f t="shared" si="522"/>
        <v>5000</v>
      </c>
      <c r="U641" s="83">
        <f t="shared" si="523"/>
        <v>5000</v>
      </c>
      <c r="V641" s="83">
        <v>6000</v>
      </c>
      <c r="W641" s="83"/>
      <c r="X641" s="83"/>
      <c r="Y641" s="83">
        <f t="shared" si="554"/>
        <v>11000</v>
      </c>
      <c r="Z641" s="83">
        <f t="shared" si="555"/>
        <v>5000</v>
      </c>
      <c r="AA641" s="83">
        <f t="shared" si="556"/>
        <v>5000</v>
      </c>
    </row>
    <row r="642" spans="1:27" s="3" customFormat="1" ht="22.5" x14ac:dyDescent="0.2">
      <c r="A642" s="34" t="s">
        <v>10</v>
      </c>
      <c r="B642" s="37" t="s">
        <v>4</v>
      </c>
      <c r="C642" s="38" t="s">
        <v>3</v>
      </c>
      <c r="D642" s="37" t="s">
        <v>2</v>
      </c>
      <c r="E642" s="39" t="s">
        <v>9</v>
      </c>
      <c r="F642" s="40" t="s">
        <v>7</v>
      </c>
      <c r="G642" s="41">
        <f t="shared" ref="G642:I642" si="568">G643+G646+G649</f>
        <v>12000.1</v>
      </c>
      <c r="H642" s="41">
        <f t="shared" si="568"/>
        <v>12356.7</v>
      </c>
      <c r="I642" s="41">
        <f t="shared" si="568"/>
        <v>12356.7</v>
      </c>
      <c r="J642" s="41">
        <f>J649</f>
        <v>4545.5666700000002</v>
      </c>
      <c r="K642" s="41"/>
      <c r="L642" s="41">
        <f t="shared" ref="L642" si="569">L649</f>
        <v>9500.0023999999994</v>
      </c>
      <c r="M642" s="41">
        <f t="shared" si="565"/>
        <v>16545.666669999999</v>
      </c>
      <c r="N642" s="41">
        <f t="shared" si="566"/>
        <v>12356.7</v>
      </c>
      <c r="O642" s="42">
        <f t="shared" si="567"/>
        <v>21856.702400000002</v>
      </c>
      <c r="P642" s="66">
        <f>P649</f>
        <v>-2663.1969600000002</v>
      </c>
      <c r="Q642" s="66">
        <f t="shared" ref="Q642:R642" si="570">Q649</f>
        <v>1796.9</v>
      </c>
      <c r="R642" s="66">
        <f t="shared" si="570"/>
        <v>1796.9</v>
      </c>
      <c r="S642" s="64">
        <f t="shared" si="521"/>
        <v>13882.469709999998</v>
      </c>
      <c r="T642" s="64">
        <f t="shared" si="522"/>
        <v>14153.6</v>
      </c>
      <c r="U642" s="64">
        <f t="shared" si="523"/>
        <v>23653.602400000003</v>
      </c>
      <c r="V642" s="64">
        <f>V649+V646</f>
        <v>5069.9103400000004</v>
      </c>
      <c r="W642" s="64">
        <f t="shared" ref="W642:X642" si="571">W649+W646</f>
        <v>-116.96514000000001</v>
      </c>
      <c r="X642" s="64">
        <f t="shared" si="571"/>
        <v>-121.94753</v>
      </c>
      <c r="Y642" s="64">
        <f t="shared" si="554"/>
        <v>18952.38005</v>
      </c>
      <c r="Z642" s="64">
        <f t="shared" si="555"/>
        <v>14036.63486</v>
      </c>
      <c r="AA642" s="64">
        <f t="shared" si="556"/>
        <v>23531.654870000002</v>
      </c>
    </row>
    <row r="643" spans="1:27" s="3" customFormat="1" ht="45" x14ac:dyDescent="0.2">
      <c r="A643" s="23" t="s">
        <v>8</v>
      </c>
      <c r="B643" s="26" t="s">
        <v>4</v>
      </c>
      <c r="C643" s="27" t="s">
        <v>3</v>
      </c>
      <c r="D643" s="26" t="s">
        <v>2</v>
      </c>
      <c r="E643" s="28" t="s">
        <v>1</v>
      </c>
      <c r="F643" s="29" t="s">
        <v>7</v>
      </c>
      <c r="G643" s="30">
        <f t="shared" ref="G643:I643" si="572">G644</f>
        <v>512</v>
      </c>
      <c r="H643" s="30">
        <f t="shared" si="572"/>
        <v>512</v>
      </c>
      <c r="I643" s="30">
        <f t="shared" si="572"/>
        <v>512</v>
      </c>
      <c r="J643" s="30"/>
      <c r="K643" s="30"/>
      <c r="L643" s="30"/>
      <c r="M643" s="30">
        <f t="shared" si="565"/>
        <v>512</v>
      </c>
      <c r="N643" s="30">
        <f t="shared" si="566"/>
        <v>512</v>
      </c>
      <c r="O643" s="31">
        <f t="shared" si="567"/>
        <v>512</v>
      </c>
      <c r="P643" s="65"/>
      <c r="Q643" s="65"/>
      <c r="R643" s="65"/>
      <c r="S643" s="83">
        <f t="shared" si="521"/>
        <v>512</v>
      </c>
      <c r="T643" s="83">
        <f t="shared" si="522"/>
        <v>512</v>
      </c>
      <c r="U643" s="83">
        <f t="shared" si="523"/>
        <v>512</v>
      </c>
      <c r="V643" s="83"/>
      <c r="W643" s="83"/>
      <c r="X643" s="83"/>
      <c r="Y643" s="83">
        <f t="shared" si="554"/>
        <v>512</v>
      </c>
      <c r="Z643" s="83">
        <f t="shared" si="555"/>
        <v>512</v>
      </c>
      <c r="AA643" s="83">
        <f t="shared" si="556"/>
        <v>512</v>
      </c>
    </row>
    <row r="644" spans="1:27" s="3" customFormat="1" ht="45" x14ac:dyDescent="0.2">
      <c r="A644" s="23" t="s">
        <v>6</v>
      </c>
      <c r="B644" s="26" t="s">
        <v>4</v>
      </c>
      <c r="C644" s="27" t="s">
        <v>3</v>
      </c>
      <c r="D644" s="26" t="s">
        <v>2</v>
      </c>
      <c r="E644" s="28" t="s">
        <v>1</v>
      </c>
      <c r="F644" s="29">
        <v>100</v>
      </c>
      <c r="G644" s="30">
        <f t="shared" ref="G644:I644" si="573">G645</f>
        <v>512</v>
      </c>
      <c r="H644" s="30">
        <f t="shared" si="573"/>
        <v>512</v>
      </c>
      <c r="I644" s="30">
        <f t="shared" si="573"/>
        <v>512</v>
      </c>
      <c r="J644" s="30"/>
      <c r="K644" s="30"/>
      <c r="L644" s="30"/>
      <c r="M644" s="30">
        <f t="shared" si="565"/>
        <v>512</v>
      </c>
      <c r="N644" s="30">
        <f t="shared" si="566"/>
        <v>512</v>
      </c>
      <c r="O644" s="31">
        <f t="shared" si="567"/>
        <v>512</v>
      </c>
      <c r="P644" s="65"/>
      <c r="Q644" s="65"/>
      <c r="R644" s="65"/>
      <c r="S644" s="83">
        <f t="shared" si="521"/>
        <v>512</v>
      </c>
      <c r="T644" s="83">
        <f t="shared" si="522"/>
        <v>512</v>
      </c>
      <c r="U644" s="83">
        <f t="shared" si="523"/>
        <v>512</v>
      </c>
      <c r="V644" s="83"/>
      <c r="W644" s="83"/>
      <c r="X644" s="83"/>
      <c r="Y644" s="83">
        <f t="shared" si="554"/>
        <v>512</v>
      </c>
      <c r="Z644" s="83">
        <f t="shared" si="555"/>
        <v>512</v>
      </c>
      <c r="AA644" s="83">
        <f t="shared" si="556"/>
        <v>512</v>
      </c>
    </row>
    <row r="645" spans="1:27" s="3" customFormat="1" ht="22.5" x14ac:dyDescent="0.2">
      <c r="A645" s="23" t="s">
        <v>5</v>
      </c>
      <c r="B645" s="26" t="s">
        <v>4</v>
      </c>
      <c r="C645" s="27" t="s">
        <v>3</v>
      </c>
      <c r="D645" s="26" t="s">
        <v>2</v>
      </c>
      <c r="E645" s="28" t="s">
        <v>1</v>
      </c>
      <c r="F645" s="29">
        <v>120</v>
      </c>
      <c r="G645" s="30">
        <v>512</v>
      </c>
      <c r="H645" s="30">
        <v>512</v>
      </c>
      <c r="I645" s="30">
        <v>512</v>
      </c>
      <c r="J645" s="30"/>
      <c r="K645" s="30"/>
      <c r="L645" s="30"/>
      <c r="M645" s="30">
        <f t="shared" si="565"/>
        <v>512</v>
      </c>
      <c r="N645" s="30">
        <f t="shared" si="566"/>
        <v>512</v>
      </c>
      <c r="O645" s="31">
        <f t="shared" si="567"/>
        <v>512</v>
      </c>
      <c r="P645" s="65"/>
      <c r="Q645" s="65"/>
      <c r="R645" s="65"/>
      <c r="S645" s="83">
        <f t="shared" si="521"/>
        <v>512</v>
      </c>
      <c r="T645" s="83">
        <f t="shared" si="522"/>
        <v>512</v>
      </c>
      <c r="U645" s="83">
        <f t="shared" si="523"/>
        <v>512</v>
      </c>
      <c r="V645" s="83"/>
      <c r="W645" s="83"/>
      <c r="X645" s="83"/>
      <c r="Y645" s="83">
        <f t="shared" si="554"/>
        <v>512</v>
      </c>
      <c r="Z645" s="83">
        <f t="shared" si="555"/>
        <v>512</v>
      </c>
      <c r="AA645" s="83">
        <f t="shared" si="556"/>
        <v>512</v>
      </c>
    </row>
    <row r="646" spans="1:27" s="3" customFormat="1" ht="33.75" x14ac:dyDescent="0.2">
      <c r="A646" s="23" t="s">
        <v>78</v>
      </c>
      <c r="B646" s="26" t="s">
        <v>4</v>
      </c>
      <c r="C646" s="27" t="s">
        <v>3</v>
      </c>
      <c r="D646" s="26" t="s">
        <v>2</v>
      </c>
      <c r="E646" s="28" t="s">
        <v>77</v>
      </c>
      <c r="F646" s="29" t="s">
        <v>7</v>
      </c>
      <c r="G646" s="30">
        <f t="shared" ref="G646:I646" si="574">G647</f>
        <v>3000</v>
      </c>
      <c r="H646" s="30">
        <f t="shared" si="574"/>
        <v>3000</v>
      </c>
      <c r="I646" s="30">
        <f t="shared" si="574"/>
        <v>3000</v>
      </c>
      <c r="J646" s="30"/>
      <c r="K646" s="30"/>
      <c r="L646" s="30"/>
      <c r="M646" s="30">
        <f t="shared" si="565"/>
        <v>3000</v>
      </c>
      <c r="N646" s="30">
        <f t="shared" si="566"/>
        <v>3000</v>
      </c>
      <c r="O646" s="31">
        <f t="shared" si="567"/>
        <v>3000</v>
      </c>
      <c r="P646" s="65"/>
      <c r="Q646" s="65"/>
      <c r="R646" s="65"/>
      <c r="S646" s="83">
        <f t="shared" si="521"/>
        <v>3000</v>
      </c>
      <c r="T646" s="83">
        <f t="shared" si="522"/>
        <v>3000</v>
      </c>
      <c r="U646" s="83">
        <f t="shared" si="523"/>
        <v>3000</v>
      </c>
      <c r="V646" s="83">
        <f>V647</f>
        <v>5900</v>
      </c>
      <c r="W646" s="83"/>
      <c r="X646" s="83"/>
      <c r="Y646" s="83">
        <f t="shared" si="554"/>
        <v>8900</v>
      </c>
      <c r="Z646" s="83">
        <f t="shared" si="555"/>
        <v>3000</v>
      </c>
      <c r="AA646" s="83">
        <f t="shared" si="556"/>
        <v>3000</v>
      </c>
    </row>
    <row r="647" spans="1:27" s="3" customFormat="1" x14ac:dyDescent="0.2">
      <c r="A647" s="23" t="s">
        <v>72</v>
      </c>
      <c r="B647" s="26" t="s">
        <v>4</v>
      </c>
      <c r="C647" s="27" t="s">
        <v>3</v>
      </c>
      <c r="D647" s="26" t="s">
        <v>2</v>
      </c>
      <c r="E647" s="28" t="s">
        <v>77</v>
      </c>
      <c r="F647" s="29">
        <v>800</v>
      </c>
      <c r="G647" s="30">
        <f t="shared" ref="G647:I647" si="575">G648</f>
        <v>3000</v>
      </c>
      <c r="H647" s="30">
        <f t="shared" si="575"/>
        <v>3000</v>
      </c>
      <c r="I647" s="30">
        <f t="shared" si="575"/>
        <v>3000</v>
      </c>
      <c r="J647" s="30"/>
      <c r="K647" s="30"/>
      <c r="L647" s="30"/>
      <c r="M647" s="30">
        <f t="shared" si="565"/>
        <v>3000</v>
      </c>
      <c r="N647" s="30">
        <f t="shared" si="566"/>
        <v>3000</v>
      </c>
      <c r="O647" s="31">
        <f t="shared" si="567"/>
        <v>3000</v>
      </c>
      <c r="P647" s="65"/>
      <c r="Q647" s="65"/>
      <c r="R647" s="65"/>
      <c r="S647" s="83">
        <f t="shared" si="521"/>
        <v>3000</v>
      </c>
      <c r="T647" s="83">
        <f t="shared" si="522"/>
        <v>3000</v>
      </c>
      <c r="U647" s="83">
        <f t="shared" si="523"/>
        <v>3000</v>
      </c>
      <c r="V647" s="83">
        <f>V648</f>
        <v>5900</v>
      </c>
      <c r="W647" s="83"/>
      <c r="X647" s="83"/>
      <c r="Y647" s="83">
        <f t="shared" si="554"/>
        <v>8900</v>
      </c>
      <c r="Z647" s="83">
        <f t="shared" si="555"/>
        <v>3000</v>
      </c>
      <c r="AA647" s="83">
        <f t="shared" si="556"/>
        <v>3000</v>
      </c>
    </row>
    <row r="648" spans="1:27" s="3" customFormat="1" x14ac:dyDescent="0.2">
      <c r="A648" s="23" t="s">
        <v>148</v>
      </c>
      <c r="B648" s="26" t="s">
        <v>4</v>
      </c>
      <c r="C648" s="27" t="s">
        <v>3</v>
      </c>
      <c r="D648" s="26" t="s">
        <v>2</v>
      </c>
      <c r="E648" s="28" t="s">
        <v>77</v>
      </c>
      <c r="F648" s="29">
        <v>870</v>
      </c>
      <c r="G648" s="30">
        <v>3000</v>
      </c>
      <c r="H648" s="30">
        <v>3000</v>
      </c>
      <c r="I648" s="30">
        <v>3000</v>
      </c>
      <c r="J648" s="30"/>
      <c r="K648" s="30"/>
      <c r="L648" s="30"/>
      <c r="M648" s="30">
        <f t="shared" si="565"/>
        <v>3000</v>
      </c>
      <c r="N648" s="30">
        <f t="shared" si="566"/>
        <v>3000</v>
      </c>
      <c r="O648" s="31">
        <f t="shared" si="567"/>
        <v>3000</v>
      </c>
      <c r="P648" s="65"/>
      <c r="Q648" s="65"/>
      <c r="R648" s="65"/>
      <c r="S648" s="83">
        <f t="shared" si="521"/>
        <v>3000</v>
      </c>
      <c r="T648" s="83">
        <f t="shared" si="522"/>
        <v>3000</v>
      </c>
      <c r="U648" s="83">
        <f t="shared" si="523"/>
        <v>3000</v>
      </c>
      <c r="V648" s="83">
        <v>5900</v>
      </c>
      <c r="W648" s="83"/>
      <c r="X648" s="83"/>
      <c r="Y648" s="83">
        <f t="shared" si="554"/>
        <v>8900</v>
      </c>
      <c r="Z648" s="83">
        <f t="shared" si="555"/>
        <v>3000</v>
      </c>
      <c r="AA648" s="83">
        <f t="shared" si="556"/>
        <v>3000</v>
      </c>
    </row>
    <row r="649" spans="1:27" s="3" customFormat="1" ht="56.25" x14ac:dyDescent="0.2">
      <c r="A649" s="23" t="s">
        <v>283</v>
      </c>
      <c r="B649" s="26" t="s">
        <v>4</v>
      </c>
      <c r="C649" s="27" t="s">
        <v>3</v>
      </c>
      <c r="D649" s="26" t="s">
        <v>2</v>
      </c>
      <c r="E649" s="28" t="s">
        <v>147</v>
      </c>
      <c r="F649" s="29" t="s">
        <v>7</v>
      </c>
      <c r="G649" s="30">
        <f t="shared" ref="G649:I650" si="576">G650</f>
        <v>8488.1</v>
      </c>
      <c r="H649" s="30">
        <f t="shared" si="576"/>
        <v>8844.7000000000007</v>
      </c>
      <c r="I649" s="30">
        <f t="shared" si="576"/>
        <v>8844.7000000000007</v>
      </c>
      <c r="J649" s="30">
        <f>J650</f>
        <v>4545.5666700000002</v>
      </c>
      <c r="K649" s="30"/>
      <c r="L649" s="30">
        <f>L650</f>
        <v>9500.0023999999994</v>
      </c>
      <c r="M649" s="30">
        <f t="shared" si="565"/>
        <v>13033.666670000001</v>
      </c>
      <c r="N649" s="30">
        <f t="shared" si="566"/>
        <v>8844.7000000000007</v>
      </c>
      <c r="O649" s="31">
        <f t="shared" si="567"/>
        <v>18344.702400000002</v>
      </c>
      <c r="P649" s="65">
        <f t="shared" ref="P649:R650" si="577">P650</f>
        <v>-2663.1969600000002</v>
      </c>
      <c r="Q649" s="65">
        <f t="shared" si="577"/>
        <v>1796.9</v>
      </c>
      <c r="R649" s="65">
        <f t="shared" si="577"/>
        <v>1796.9</v>
      </c>
      <c r="S649" s="83">
        <f t="shared" si="521"/>
        <v>10370.469710000001</v>
      </c>
      <c r="T649" s="83">
        <f t="shared" si="522"/>
        <v>10641.6</v>
      </c>
      <c r="U649" s="83">
        <f t="shared" si="523"/>
        <v>20141.602400000003</v>
      </c>
      <c r="V649" s="83">
        <f>V650</f>
        <v>-830.08965999999998</v>
      </c>
      <c r="W649" s="83">
        <f t="shared" ref="W649:X650" si="578">W650</f>
        <v>-116.96514000000001</v>
      </c>
      <c r="X649" s="83">
        <f t="shared" si="578"/>
        <v>-121.94753</v>
      </c>
      <c r="Y649" s="83">
        <f t="shared" si="554"/>
        <v>9540.3800500000016</v>
      </c>
      <c r="Z649" s="83">
        <f t="shared" si="555"/>
        <v>10524.63486</v>
      </c>
      <c r="AA649" s="83">
        <f t="shared" si="556"/>
        <v>20019.654870000002</v>
      </c>
    </row>
    <row r="650" spans="1:27" s="3" customFormat="1" x14ac:dyDescent="0.2">
      <c r="A650" s="23" t="s">
        <v>72</v>
      </c>
      <c r="B650" s="26" t="s">
        <v>4</v>
      </c>
      <c r="C650" s="27" t="s">
        <v>3</v>
      </c>
      <c r="D650" s="26" t="s">
        <v>2</v>
      </c>
      <c r="E650" s="28" t="s">
        <v>147</v>
      </c>
      <c r="F650" s="29">
        <v>800</v>
      </c>
      <c r="G650" s="30">
        <f t="shared" si="576"/>
        <v>8488.1</v>
      </c>
      <c r="H650" s="30">
        <f t="shared" si="576"/>
        <v>8844.7000000000007</v>
      </c>
      <c r="I650" s="30">
        <f t="shared" si="576"/>
        <v>8844.7000000000007</v>
      </c>
      <c r="J650" s="30">
        <f>J651</f>
        <v>4545.5666700000002</v>
      </c>
      <c r="K650" s="30"/>
      <c r="L650" s="30">
        <f>L651</f>
        <v>9500.0023999999994</v>
      </c>
      <c r="M650" s="30">
        <f t="shared" si="565"/>
        <v>13033.666670000001</v>
      </c>
      <c r="N650" s="30">
        <f t="shared" si="566"/>
        <v>8844.7000000000007</v>
      </c>
      <c r="O650" s="31">
        <f t="shared" si="567"/>
        <v>18344.702400000002</v>
      </c>
      <c r="P650" s="65">
        <f t="shared" si="577"/>
        <v>-2663.1969600000002</v>
      </c>
      <c r="Q650" s="65">
        <f t="shared" si="577"/>
        <v>1796.9</v>
      </c>
      <c r="R650" s="65">
        <f t="shared" si="577"/>
        <v>1796.9</v>
      </c>
      <c r="S650" s="83">
        <f t="shared" si="521"/>
        <v>10370.469710000001</v>
      </c>
      <c r="T650" s="83">
        <f t="shared" si="522"/>
        <v>10641.6</v>
      </c>
      <c r="U650" s="83">
        <f t="shared" si="523"/>
        <v>20141.602400000003</v>
      </c>
      <c r="V650" s="83">
        <f>V651</f>
        <v>-830.08965999999998</v>
      </c>
      <c r="W650" s="83">
        <f t="shared" si="578"/>
        <v>-116.96514000000001</v>
      </c>
      <c r="X650" s="83">
        <f t="shared" si="578"/>
        <v>-121.94753</v>
      </c>
      <c r="Y650" s="83">
        <f t="shared" si="554"/>
        <v>9540.3800500000016</v>
      </c>
      <c r="Z650" s="83">
        <f t="shared" si="555"/>
        <v>10524.63486</v>
      </c>
      <c r="AA650" s="83">
        <f t="shared" si="556"/>
        <v>20019.654870000002</v>
      </c>
    </row>
    <row r="651" spans="1:27" s="3" customFormat="1" ht="13.5" thickBot="1" x14ac:dyDescent="0.25">
      <c r="A651" s="23" t="s">
        <v>148</v>
      </c>
      <c r="B651" s="114" t="s">
        <v>4</v>
      </c>
      <c r="C651" s="115" t="s">
        <v>3</v>
      </c>
      <c r="D651" s="114" t="s">
        <v>2</v>
      </c>
      <c r="E651" s="116" t="s">
        <v>147</v>
      </c>
      <c r="F651" s="117">
        <v>870</v>
      </c>
      <c r="G651" s="31">
        <f>9203.4-560-155.3</f>
        <v>8488.1</v>
      </c>
      <c r="H651" s="31">
        <f>9000-155.3</f>
        <v>8844.7000000000007</v>
      </c>
      <c r="I651" s="31">
        <f>9000-155.3</f>
        <v>8844.7000000000007</v>
      </c>
      <c r="J651" s="31">
        <f>-149.23333-69+5250-440-46.2</f>
        <v>4545.5666700000002</v>
      </c>
      <c r="K651" s="31"/>
      <c r="L651" s="31">
        <f>9500+0.0024</f>
        <v>9500.0023999999994</v>
      </c>
      <c r="M651" s="31">
        <f t="shared" si="565"/>
        <v>13033.666670000001</v>
      </c>
      <c r="N651" s="31">
        <f t="shared" si="566"/>
        <v>8844.7000000000007</v>
      </c>
      <c r="O651" s="31">
        <f t="shared" si="567"/>
        <v>18344.702400000002</v>
      </c>
      <c r="P651" s="65">
        <f>-2499.9998-498.14279-426.47458+1901.9-546.07373-594.40606</f>
        <v>-2663.1969600000002</v>
      </c>
      <c r="Q651" s="67">
        <f>1901.9-105</f>
        <v>1796.9</v>
      </c>
      <c r="R651" s="67">
        <f>1901.9-105</f>
        <v>1796.9</v>
      </c>
      <c r="S651" s="103">
        <f t="shared" ref="S651:S653" si="579">M651+P651</f>
        <v>10370.469710000001</v>
      </c>
      <c r="T651" s="103">
        <f t="shared" ref="T651:T653" si="580">N651+Q651</f>
        <v>10641.6</v>
      </c>
      <c r="U651" s="103">
        <f t="shared" ref="U651:U653" si="581">O651+R651</f>
        <v>20141.602400000003</v>
      </c>
      <c r="V651" s="83">
        <f>-115.79549-63.73158-59.35711-4.62-586.58548</f>
        <v>-830.08965999999998</v>
      </c>
      <c r="W651" s="103">
        <v>-116.96514000000001</v>
      </c>
      <c r="X651" s="103">
        <v>-121.94753</v>
      </c>
      <c r="Y651" s="103">
        <f t="shared" si="554"/>
        <v>9540.3800500000016</v>
      </c>
      <c r="Z651" s="103">
        <f t="shared" si="555"/>
        <v>10524.63486</v>
      </c>
      <c r="AA651" s="103">
        <f t="shared" si="556"/>
        <v>20019.654870000002</v>
      </c>
    </row>
    <row r="652" spans="1:27" s="3" customFormat="1" ht="13.5" thickBot="1" x14ac:dyDescent="0.25">
      <c r="A652" s="54" t="s">
        <v>352</v>
      </c>
      <c r="B652" s="94"/>
      <c r="C652" s="58"/>
      <c r="D652" s="57"/>
      <c r="E652" s="59"/>
      <c r="F652" s="95"/>
      <c r="G652" s="61">
        <f t="shared" ref="G652" si="582">D652+F652</f>
        <v>0</v>
      </c>
      <c r="H652" s="62">
        <v>20000</v>
      </c>
      <c r="I652" s="62">
        <v>37000</v>
      </c>
      <c r="J652" s="61"/>
      <c r="K652" s="62"/>
      <c r="L652" s="62"/>
      <c r="M652" s="61">
        <f t="shared" si="565"/>
        <v>0</v>
      </c>
      <c r="N652" s="62">
        <f t="shared" si="566"/>
        <v>20000</v>
      </c>
      <c r="O652" s="61">
        <f t="shared" si="567"/>
        <v>37000</v>
      </c>
      <c r="P652" s="69"/>
      <c r="Q652" s="70"/>
      <c r="R652" s="71"/>
      <c r="S652" s="70">
        <f t="shared" si="579"/>
        <v>0</v>
      </c>
      <c r="T652" s="70">
        <f t="shared" si="580"/>
        <v>20000</v>
      </c>
      <c r="U652" s="70">
        <f t="shared" si="581"/>
        <v>37000</v>
      </c>
      <c r="V652" s="70"/>
      <c r="W652" s="70"/>
      <c r="X652" s="70"/>
      <c r="Y652" s="70">
        <f t="shared" si="554"/>
        <v>0</v>
      </c>
      <c r="Z652" s="70">
        <f t="shared" si="555"/>
        <v>20000</v>
      </c>
      <c r="AA652" s="70">
        <f t="shared" si="556"/>
        <v>37000</v>
      </c>
    </row>
    <row r="653" spans="1:27" s="3" customFormat="1" ht="13.5" thickBot="1" x14ac:dyDescent="0.25">
      <c r="A653" s="135" t="s">
        <v>0</v>
      </c>
      <c r="B653" s="135"/>
      <c r="C653" s="135"/>
      <c r="D653" s="135"/>
      <c r="E653" s="135"/>
      <c r="F653" s="135"/>
      <c r="G653" s="61">
        <f t="shared" ref="G653:L653" si="583">G15+G609+G652</f>
        <v>1222707.1000000003</v>
      </c>
      <c r="H653" s="96">
        <f t="shared" si="583"/>
        <v>1214178.2999999998</v>
      </c>
      <c r="I653" s="97">
        <f t="shared" si="583"/>
        <v>1278072.7000000004</v>
      </c>
      <c r="J653" s="61">
        <f t="shared" si="583"/>
        <v>59019.954329999986</v>
      </c>
      <c r="K653" s="61">
        <f t="shared" si="583"/>
        <v>167.21800000000076</v>
      </c>
      <c r="L653" s="61">
        <f t="shared" si="583"/>
        <v>13112.074659999998</v>
      </c>
      <c r="M653" s="61">
        <f t="shared" si="565"/>
        <v>1281727.0543300004</v>
      </c>
      <c r="N653" s="96">
        <f t="shared" si="566"/>
        <v>1214345.5179999999</v>
      </c>
      <c r="O653" s="96">
        <f t="shared" si="567"/>
        <v>1291184.7746600003</v>
      </c>
      <c r="P653" s="69">
        <f>P609+P15</f>
        <v>53879.134502999994</v>
      </c>
      <c r="Q653" s="69">
        <f t="shared" ref="Q653:R653" si="584">Q609+Q15</f>
        <v>0</v>
      </c>
      <c r="R653" s="69">
        <f t="shared" si="584"/>
        <v>0</v>
      </c>
      <c r="S653" s="105">
        <f t="shared" si="579"/>
        <v>1335606.1888330004</v>
      </c>
      <c r="T653" s="106">
        <f t="shared" si="580"/>
        <v>1214345.5179999999</v>
      </c>
      <c r="U653" s="107">
        <f t="shared" si="581"/>
        <v>1291184.7746600003</v>
      </c>
      <c r="V653" s="105">
        <f>V15+V609+V652</f>
        <v>29582.626859999997</v>
      </c>
      <c r="W653" s="105">
        <f t="shared" ref="W653:X653" si="585">W15+W609+W652</f>
        <v>0</v>
      </c>
      <c r="X653" s="105">
        <f t="shared" si="585"/>
        <v>0</v>
      </c>
      <c r="Y653" s="105">
        <f t="shared" si="554"/>
        <v>1365188.8156930003</v>
      </c>
      <c r="Z653" s="106">
        <f t="shared" si="555"/>
        <v>1214345.5179999999</v>
      </c>
      <c r="AA653" s="107">
        <f t="shared" si="556"/>
        <v>1291184.7746600003</v>
      </c>
    </row>
    <row r="654" spans="1:27" s="3" customFormat="1" x14ac:dyDescent="0.2">
      <c r="A654" s="86"/>
      <c r="B654" s="86"/>
      <c r="C654" s="86"/>
      <c r="D654" s="86"/>
      <c r="E654" s="86"/>
      <c r="F654" s="86"/>
      <c r="G654" s="98"/>
      <c r="H654" s="98"/>
      <c r="I654" s="98"/>
      <c r="J654" s="98"/>
      <c r="K654" s="98"/>
      <c r="L654" s="98"/>
      <c r="M654" s="98"/>
      <c r="N654" s="98"/>
      <c r="O654" s="98"/>
      <c r="P654" s="84"/>
      <c r="Q654" s="84"/>
      <c r="R654" s="84"/>
    </row>
    <row r="655" spans="1:27" x14ac:dyDescent="0.2">
      <c r="A655" s="2"/>
      <c r="B655" s="2"/>
      <c r="C655" s="2"/>
      <c r="D655" s="2"/>
      <c r="E655" s="2"/>
      <c r="F655" s="2"/>
    </row>
    <row r="656" spans="1:27" x14ac:dyDescent="0.2">
      <c r="A656" s="2"/>
      <c r="B656" s="2"/>
      <c r="C656" s="2"/>
      <c r="D656" s="2"/>
      <c r="E656" s="2"/>
      <c r="F656" s="2"/>
    </row>
    <row r="657" spans="1:15" x14ac:dyDescent="0.2">
      <c r="A657" s="2"/>
      <c r="B657" s="2"/>
      <c r="C657" s="2"/>
      <c r="D657" s="2"/>
      <c r="G657" s="7"/>
      <c r="H657" s="7"/>
      <c r="I657" s="7"/>
      <c r="J657" s="7"/>
      <c r="K657" s="7"/>
      <c r="L657" s="7"/>
      <c r="M657" s="7"/>
      <c r="N657" s="7"/>
      <c r="O657" s="7"/>
    </row>
    <row r="658" spans="1:15" x14ac:dyDescent="0.2">
      <c r="A658" s="2"/>
      <c r="B658" s="2"/>
      <c r="C658" s="2"/>
      <c r="D658" s="2"/>
      <c r="E658" s="2"/>
      <c r="F658" s="2"/>
    </row>
    <row r="659" spans="1:15" x14ac:dyDescent="0.2">
      <c r="A659" s="2"/>
      <c r="D659" s="8"/>
      <c r="E659" s="8"/>
      <c r="F659" s="9"/>
    </row>
    <row r="661" spans="1:15" x14ac:dyDescent="0.2">
      <c r="G661" s="10"/>
      <c r="J661" s="10"/>
      <c r="M661" s="10"/>
    </row>
    <row r="662" spans="1:15" x14ac:dyDescent="0.2">
      <c r="G662" s="10"/>
      <c r="J662" s="10"/>
      <c r="M662" s="10"/>
    </row>
    <row r="663" spans="1:15" x14ac:dyDescent="0.2">
      <c r="G663" s="10"/>
      <c r="J663" s="10"/>
      <c r="M663" s="10"/>
    </row>
    <row r="664" spans="1:15" x14ac:dyDescent="0.2">
      <c r="G664" s="10"/>
      <c r="J664" s="10"/>
      <c r="M664" s="10"/>
    </row>
    <row r="665" spans="1:15" x14ac:dyDescent="0.2">
      <c r="G665" s="11"/>
      <c r="H665" s="12"/>
      <c r="J665" s="11"/>
      <c r="K665" s="12"/>
      <c r="M665" s="11"/>
      <c r="N665" s="12"/>
    </row>
    <row r="666" spans="1:15" x14ac:dyDescent="0.2">
      <c r="D666" s="8"/>
      <c r="E666" s="8"/>
      <c r="F666" s="8"/>
      <c r="G666" s="10"/>
      <c r="J666" s="10"/>
      <c r="M666" s="10"/>
    </row>
    <row r="667" spans="1:15" x14ac:dyDescent="0.2">
      <c r="D667" s="8"/>
      <c r="G667" s="10"/>
      <c r="J667" s="10"/>
      <c r="M667" s="10"/>
    </row>
    <row r="668" spans="1:15" x14ac:dyDescent="0.2">
      <c r="D668" s="8"/>
      <c r="E668" s="8"/>
      <c r="F668" s="8"/>
      <c r="G668" s="10"/>
      <c r="J668" s="10"/>
      <c r="M668" s="10"/>
    </row>
    <row r="669" spans="1:15" x14ac:dyDescent="0.2">
      <c r="G669" s="10"/>
      <c r="J669" s="10"/>
      <c r="M669" s="10"/>
    </row>
    <row r="670" spans="1:15" x14ac:dyDescent="0.2">
      <c r="G670" s="10"/>
      <c r="J670" s="10"/>
      <c r="M670" s="10"/>
    </row>
    <row r="672" spans="1:15" x14ac:dyDescent="0.2">
      <c r="G672" s="13"/>
      <c r="J672" s="13"/>
      <c r="M672" s="13"/>
    </row>
  </sheetData>
  <mergeCells count="20">
    <mergeCell ref="G7:I8"/>
    <mergeCell ref="A653:F653"/>
    <mergeCell ref="A12:A13"/>
    <mergeCell ref="B12:E13"/>
    <mergeCell ref="F12:F13"/>
    <mergeCell ref="G12:I12"/>
    <mergeCell ref="A9:AA10"/>
    <mergeCell ref="Z11:AA11"/>
    <mergeCell ref="P12:R12"/>
    <mergeCell ref="S12:U12"/>
    <mergeCell ref="J7:L8"/>
    <mergeCell ref="M7:O8"/>
    <mergeCell ref="J12:L12"/>
    <mergeCell ref="Z2:AA2"/>
    <mergeCell ref="Y3:AA3"/>
    <mergeCell ref="Z4:AA4"/>
    <mergeCell ref="Y5:AA5"/>
    <mergeCell ref="M12:O12"/>
    <mergeCell ref="V12:X12"/>
    <mergeCell ref="Y12:AA12"/>
  </mergeCells>
  <pageMargins left="0.39370078740157483" right="0.39370078740157483" top="0.78740157480314965" bottom="0.39370078740157483" header="0.31496062992125984" footer="0.31496062992125984"/>
  <pageSetup paperSize="9" scale="70" fitToHeight="0" orientation="portrait" r:id="rId1"/>
  <rowBreaks count="1" manualBreakCount="1">
    <brk id="48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№2</vt:lpstr>
      <vt:lpstr>Приложение №3</vt:lpstr>
      <vt:lpstr>'Приложение №2'!Заголовки_для_печати</vt:lpstr>
      <vt:lpstr>'Приложение №2'!Область_печати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2020-04-16T09:50:27Z</cp:lastPrinted>
  <dcterms:created xsi:type="dcterms:W3CDTF">2018-05-31T13:02:00Z</dcterms:created>
  <dcterms:modified xsi:type="dcterms:W3CDTF">2020-04-16T09:50:44Z</dcterms:modified>
</cp:coreProperties>
</file>